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ate1904="1" showInkAnnotation="0" codeName="ThisWorkbook" autoCompressPictures="0"/>
  <mc:AlternateContent xmlns:mc="http://schemas.openxmlformats.org/markup-compatibility/2006">
    <mc:Choice Requires="x15">
      <x15ac:absPath xmlns:x15ac="http://schemas.microsoft.com/office/spreadsheetml/2010/11/ac" url="/Users/flavia-oanapetrisor/Desktop/"/>
    </mc:Choice>
  </mc:AlternateContent>
  <xr:revisionPtr revIDLastSave="0" documentId="13_ncr:1_{F8C04112-CF55-9B41-9CFC-FBF70FE25974}" xr6:coauthVersionLast="45" xr6:coauthVersionMax="45" xr10:uidLastSave="{00000000-0000-0000-0000-000000000000}"/>
  <bookViews>
    <workbookView xWindow="2880" yWindow="460" windowWidth="25920" windowHeight="26660" tabRatio="798" xr2:uid="{00000000-000D-0000-FFFF-FFFF00000000}"/>
  </bookViews>
  <sheets>
    <sheet name="Index" sheetId="1008" r:id="rId1"/>
    <sheet name="Tab01" sheetId="1250" r:id="rId2"/>
    <sheet name="Tab02" sheetId="1196" r:id="rId3"/>
    <sheet name="Tab03" sheetId="1197" r:id="rId4"/>
    <sheet name="Tab04" sheetId="1198" r:id="rId5"/>
    <sheet name="Tab05" sheetId="1199" r:id="rId6"/>
    <sheet name="Tab06" sheetId="1200" r:id="rId7"/>
    <sheet name="Tab07" sheetId="1201" r:id="rId8"/>
    <sheet name="Tab08" sheetId="1238" r:id="rId9"/>
    <sheet name="Tab09" sheetId="1236" r:id="rId10"/>
    <sheet name="Tab10" sheetId="1235" r:id="rId11"/>
    <sheet name="Tab11" sheetId="1242" r:id="rId12"/>
    <sheet name="Tab12" sheetId="1232" r:id="rId13"/>
    <sheet name="Tab13" sheetId="1233" r:id="rId14"/>
    <sheet name="Tab14" sheetId="1243" r:id="rId15"/>
    <sheet name="Tab15" sheetId="1237" r:id="rId16"/>
    <sheet name="Tab16" sheetId="1234" r:id="rId17"/>
    <sheet name="Tab17" sheetId="1231" r:id="rId18"/>
    <sheet name="Tab18" sheetId="1244" r:id="rId19"/>
    <sheet name="Tab19" sheetId="1239" r:id="rId20"/>
    <sheet name="Tab20" sheetId="1202" r:id="rId21"/>
    <sheet name="Tab21" sheetId="1203" r:id="rId22"/>
    <sheet name="Tab22" sheetId="1204" r:id="rId23"/>
    <sheet name="Tab23" sheetId="1205" r:id="rId24"/>
    <sheet name="Tab24" sheetId="1207" r:id="rId25"/>
    <sheet name="Tab25" sheetId="1206" r:id="rId26"/>
    <sheet name="Tab26" sheetId="1208" r:id="rId27"/>
    <sheet name="Tab27" sheetId="1209" r:id="rId28"/>
    <sheet name="Tab28" sheetId="1210" r:id="rId29"/>
    <sheet name="Tab29" sheetId="1211" r:id="rId30"/>
    <sheet name="Tab30" sheetId="1212" r:id="rId31"/>
    <sheet name="Tab31" sheetId="1213" r:id="rId32"/>
    <sheet name="Tab32" sheetId="1214" r:id="rId33"/>
    <sheet name="Tab33" sheetId="1240" r:id="rId34"/>
    <sheet name="Tab34" sheetId="1215" r:id="rId35"/>
    <sheet name="Tab35" sheetId="1216" r:id="rId36"/>
    <sheet name="Tab36" sheetId="1218" r:id="rId37"/>
    <sheet name="Tab37" sheetId="1153" r:id="rId38"/>
    <sheet name="Tab38" sheetId="1154" r:id="rId39"/>
    <sheet name="Tab39" sheetId="1155" r:id="rId40"/>
    <sheet name="Tab40" sheetId="1158" r:id="rId41"/>
    <sheet name="Tab41" sheetId="1156" r:id="rId42"/>
    <sheet name="Tab42" sheetId="1046" r:id="rId43"/>
    <sheet name="Tab43" sheetId="1191" r:id="rId44"/>
    <sheet name="Tab44" sheetId="1246" r:id="rId45"/>
    <sheet name="Tab45" sheetId="1247" r:id="rId46"/>
    <sheet name="Tab46" sheetId="1248" r:id="rId4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248" l="1"/>
  <c r="A48" i="1008"/>
  <c r="A1" i="1247"/>
  <c r="A47" i="1008"/>
  <c r="A1" i="1246"/>
  <c r="A46" i="1008"/>
  <c r="A1" i="1191"/>
  <c r="A45" i="1008"/>
  <c r="A1" i="1046"/>
  <c r="A44" i="1008"/>
  <c r="A1" i="1156"/>
  <c r="A43" i="1008"/>
  <c r="A1" i="1158"/>
  <c r="A42" i="1008"/>
  <c r="A1" i="1155"/>
  <c r="A41" i="1008"/>
  <c r="A1" i="1154"/>
  <c r="A40" i="1008"/>
  <c r="A1" i="1153"/>
  <c r="A39" i="1008"/>
  <c r="A1" i="1218"/>
  <c r="A38" i="1008"/>
  <c r="A1" i="1216"/>
  <c r="A37" i="1008"/>
  <c r="A1" i="1215"/>
  <c r="A36" i="1008"/>
  <c r="A1" i="1240"/>
  <c r="A35" i="1008"/>
  <c r="A1" i="1214"/>
  <c r="A34" i="1008"/>
  <c r="A1" i="1213"/>
  <c r="A33" i="1008"/>
  <c r="A1" i="1212"/>
  <c r="A32" i="1008"/>
  <c r="A1" i="1211"/>
  <c r="A31" i="1008"/>
  <c r="A1" i="1210"/>
  <c r="A30" i="1008"/>
  <c r="A1" i="1209"/>
  <c r="A29" i="1008"/>
  <c r="A1" i="1208"/>
  <c r="A28" i="1008"/>
  <c r="A1" i="1206"/>
  <c r="A27" i="1008"/>
  <c r="A1" i="1207"/>
  <c r="A26" i="1008"/>
  <c r="A1" i="1205"/>
  <c r="A25" i="1008"/>
  <c r="A1" i="1204"/>
  <c r="A24" i="1008"/>
  <c r="A1" i="1203"/>
  <c r="A23" i="1008"/>
  <c r="A1" i="1202"/>
  <c r="A22" i="1008"/>
  <c r="A1" i="1239"/>
  <c r="A21" i="1008"/>
  <c r="A1" i="1244"/>
  <c r="A20" i="1008"/>
  <c r="A1" i="1231"/>
  <c r="A19" i="1008"/>
  <c r="A1" i="1234"/>
  <c r="A18" i="1008"/>
  <c r="A1" i="1237"/>
  <c r="A17" i="1008"/>
  <c r="A1" i="1243"/>
  <c r="A16" i="1008"/>
  <c r="A1" i="1233"/>
  <c r="A15" i="1008"/>
  <c r="A1" i="1232"/>
  <c r="A14" i="1008"/>
  <c r="A1" i="1242"/>
  <c r="A13" i="1008"/>
  <c r="A1" i="1235"/>
  <c r="A12" i="1008"/>
  <c r="A1" i="1236"/>
  <c r="A11" i="1008"/>
  <c r="A1" i="1238"/>
  <c r="A10" i="1008"/>
  <c r="A1" i="1201"/>
  <c r="A9" i="1008"/>
  <c r="A1" i="1200"/>
  <c r="A8" i="1008"/>
  <c r="A1" i="1199"/>
  <c r="A7" i="1008"/>
  <c r="A1" i="1198"/>
  <c r="A6" i="1008"/>
  <c r="A1" i="1197"/>
  <c r="A5" i="1008"/>
  <c r="A1" i="1196"/>
  <c r="A4" i="1008"/>
  <c r="A1" i="1250"/>
  <c r="A3" i="1008"/>
</calcChain>
</file>

<file path=xl/sharedStrings.xml><?xml version="1.0" encoding="utf-8"?>
<sst xmlns="http://schemas.openxmlformats.org/spreadsheetml/2006/main" count="2957" uniqueCount="1600">
  <si>
    <t>0</t>
  </si>
  <si>
    <t>6</t>
  </si>
  <si>
    <t>15</t>
  </si>
  <si>
    <t>7</t>
  </si>
  <si>
    <t>5</t>
  </si>
  <si>
    <t>10</t>
  </si>
  <si>
    <t xml:space="preserve">  </t>
  </si>
  <si>
    <t>39</t>
  </si>
  <si>
    <t>27</t>
  </si>
  <si>
    <t>in %</t>
  </si>
  <si>
    <t>40</t>
  </si>
  <si>
    <t>2</t>
  </si>
  <si>
    <t>3</t>
  </si>
  <si>
    <t>28</t>
  </si>
  <si>
    <t>100</t>
  </si>
  <si>
    <t>21</t>
  </si>
  <si>
    <t>37</t>
  </si>
  <si>
    <t>13</t>
  </si>
  <si>
    <t>14</t>
  </si>
  <si>
    <t>11</t>
  </si>
  <si>
    <t>12</t>
  </si>
  <si>
    <t>22</t>
  </si>
  <si>
    <t>8</t>
  </si>
  <si>
    <t>1</t>
  </si>
  <si>
    <t>4</t>
  </si>
  <si>
    <t>9</t>
  </si>
  <si>
    <t>16</t>
  </si>
  <si>
    <t>17</t>
  </si>
  <si>
    <t>18</t>
  </si>
  <si>
    <t>24</t>
  </si>
  <si>
    <t>19</t>
  </si>
  <si>
    <t>20</t>
  </si>
  <si>
    <t>23</t>
  </si>
  <si>
    <t>25</t>
  </si>
  <si>
    <t>26</t>
  </si>
  <si>
    <t>229</t>
  </si>
  <si>
    <t>34</t>
  </si>
  <si>
    <t>in €
Name</t>
  </si>
  <si>
    <t xml:space="preserve">Renate Hold-Yilmaz </t>
  </si>
  <si>
    <t>Jan Koltze</t>
  </si>
  <si>
    <t xml:space="preserve">Dr. Sandra Reich </t>
  </si>
  <si>
    <t>Ralf Winterfeldt</t>
  </si>
  <si>
    <t>213</t>
  </si>
  <si>
    <t>177</t>
  </si>
  <si>
    <t>159</t>
  </si>
  <si>
    <t>124</t>
  </si>
  <si>
    <t>298</t>
  </si>
  <si>
    <t>308</t>
  </si>
  <si>
    <t>47</t>
  </si>
  <si>
    <t>54</t>
  </si>
  <si>
    <t>33</t>
  </si>
  <si>
    <t>Prof. Dr. Fritz Vahrenholt</t>
  </si>
  <si>
    <t>45</t>
  </si>
  <si>
    <t>Baader Bank</t>
  </si>
  <si>
    <t>Christian Obst</t>
  </si>
  <si>
    <t>Bankhaus Lampe</t>
  </si>
  <si>
    <t>Marc Gabriel</t>
  </si>
  <si>
    <t>Commerzbank</t>
  </si>
  <si>
    <t>Ingo-Martin Schachel</t>
  </si>
  <si>
    <t>DZ Bank</t>
  </si>
  <si>
    <t>Dirk Schlamp</t>
  </si>
  <si>
    <t>Exane BNP Paribas</t>
  </si>
  <si>
    <t>Jatinder Goel</t>
  </si>
  <si>
    <t>Eugene King</t>
  </si>
  <si>
    <t>Henning Breiter</t>
  </si>
  <si>
    <t>Sven Diermeier</t>
  </si>
  <si>
    <t>Kepler Cheuvreux</t>
  </si>
  <si>
    <t>Rochus Brauneiser</t>
  </si>
  <si>
    <t>LBBW</t>
  </si>
  <si>
    <t>Jens Münstermann</t>
  </si>
  <si>
    <t>Ioannis Masvoulas</t>
  </si>
  <si>
    <t>Morgan Stanley</t>
  </si>
  <si>
    <t>NordLB</t>
  </si>
  <si>
    <t>Holger Fechner</t>
  </si>
  <si>
    <t>M.M. Warburg</t>
  </si>
  <si>
    <t>Eggert Kuls</t>
  </si>
  <si>
    <t>√</t>
  </si>
  <si>
    <t>287</t>
  </si>
  <si>
    <t>63</t>
  </si>
  <si>
    <t>60</t>
  </si>
  <si>
    <t>LTIFR</t>
  </si>
  <si>
    <t>2017</t>
  </si>
  <si>
    <t>EMAS</t>
  </si>
  <si>
    <t>Lünen (DE)</t>
  </si>
  <si>
    <t>Pirdop (BG)</t>
  </si>
  <si>
    <t>Olen (BE)</t>
  </si>
  <si>
    <t>Fehrbellin, CABLO (DE)</t>
  </si>
  <si>
    <t>Hamburg, E. R. N. (DE)</t>
  </si>
  <si>
    <t>Buffalo (USA)</t>
  </si>
  <si>
    <t>Pori (FI)</t>
  </si>
  <si>
    <t>Avellino (IT)</t>
  </si>
  <si>
    <t>Zutphen (NL)</t>
  </si>
  <si>
    <t>Stolberg (DE)</t>
  </si>
  <si>
    <t>Emmerich, Deutsche Giessdraht (DE)</t>
  </si>
  <si>
    <t>Röthenbach, RETORTE (DE)</t>
  </si>
  <si>
    <t>Hamburg, Peute Baustoff (DE)</t>
  </si>
  <si>
    <t>52</t>
  </si>
  <si>
    <t>55</t>
  </si>
  <si>
    <t>56</t>
  </si>
  <si>
    <t>DE</t>
  </si>
  <si>
    <t>Hamburg</t>
  </si>
  <si>
    <t>E. R. N. Elektro-Recycling NORD GmbH</t>
  </si>
  <si>
    <t>Peute Baustoff GmbH</t>
  </si>
  <si>
    <t>Lünen</t>
  </si>
  <si>
    <t>Aurubis AG</t>
  </si>
  <si>
    <t>Stolberg</t>
  </si>
  <si>
    <t>Aurubis Stolberg GmbH &amp; Co. KG</t>
  </si>
  <si>
    <t>Emmerich</t>
  </si>
  <si>
    <t>Deutsche Giessdraht GmbH</t>
  </si>
  <si>
    <t>Fehrbellin</t>
  </si>
  <si>
    <t>CABLO Metall-Recycling &amp; Handel GmbH</t>
  </si>
  <si>
    <t>Röthenbach</t>
  </si>
  <si>
    <t>RETORTE GmbH Selenium Chemicals &amp; Metals</t>
  </si>
  <si>
    <t>44</t>
  </si>
  <si>
    <t>Nersingen/Straß</t>
  </si>
  <si>
    <t>Berlin</t>
  </si>
  <si>
    <t>Hanau</t>
  </si>
  <si>
    <t>BG</t>
  </si>
  <si>
    <t xml:space="preserve">Pirdop </t>
  </si>
  <si>
    <t>Aurubis Bulgaria AD</t>
  </si>
  <si>
    <t>BE</t>
  </si>
  <si>
    <t>Olen</t>
  </si>
  <si>
    <t>Aurubis Belgium NV/SA</t>
  </si>
  <si>
    <t>NL</t>
  </si>
  <si>
    <t>Zutphen</t>
  </si>
  <si>
    <t>Aurubis Netherlands BV</t>
  </si>
  <si>
    <t>311</t>
  </si>
  <si>
    <t>FI</t>
  </si>
  <si>
    <t>Pori</t>
  </si>
  <si>
    <t>Aurubis Finland Oy</t>
  </si>
  <si>
    <t>IT</t>
  </si>
  <si>
    <t>Avellino</t>
  </si>
  <si>
    <t>Aurubis Italia Srl</t>
  </si>
  <si>
    <t>Mortara</t>
  </si>
  <si>
    <t>Aurubis Mortara S. p. A.</t>
  </si>
  <si>
    <t>UK</t>
  </si>
  <si>
    <t>Aurubis UK. Ltd.</t>
  </si>
  <si>
    <t>SK</t>
  </si>
  <si>
    <t>Aurubis Slovakia s. r. o.</t>
  </si>
  <si>
    <t>SE</t>
  </si>
  <si>
    <t>FR</t>
  </si>
  <si>
    <t>Aurubis Product Sales GmbH</t>
  </si>
  <si>
    <t>RU</t>
  </si>
  <si>
    <t>St. Petersburg</t>
  </si>
  <si>
    <t>ES</t>
  </si>
  <si>
    <t>Barcelona</t>
  </si>
  <si>
    <t xml:space="preserve">Aurubis Product Sales GmbH </t>
  </si>
  <si>
    <t>TR</t>
  </si>
  <si>
    <t>Istanbul</t>
  </si>
  <si>
    <t>Buffalo</t>
  </si>
  <si>
    <t>Aurubis Buffalo Inc.</t>
  </si>
  <si>
    <t>CN</t>
  </si>
  <si>
    <t>Shanghai</t>
  </si>
  <si>
    <t>Dubai</t>
  </si>
  <si>
    <t>SG</t>
  </si>
  <si>
    <t>TH</t>
  </si>
  <si>
    <t>Bangkok</t>
  </si>
  <si>
    <t>JP</t>
  </si>
  <si>
    <t>KR</t>
  </si>
  <si>
    <t>Seoul</t>
  </si>
  <si>
    <r>
      <t>Aurubis Middle East FZE</t>
    </r>
    <r>
      <rPr>
        <vertAlign val="superscript"/>
        <sz val="12"/>
        <rFont val="Arial"/>
        <family val="2"/>
      </rPr>
      <t xml:space="preserve"> 1</t>
    </r>
  </si>
  <si>
    <t>191</t>
  </si>
  <si>
    <t>329</t>
  </si>
  <si>
    <t>332</t>
  </si>
  <si>
    <t>2017/18</t>
  </si>
  <si>
    <t>2016/17</t>
  </si>
  <si>
    <t>424</t>
  </si>
  <si>
    <t>408</t>
  </si>
  <si>
    <t>318</t>
  </si>
  <si>
    <t>248</t>
  </si>
  <si>
    <t>30</t>
  </si>
  <si>
    <t>-25</t>
  </si>
  <si>
    <t>-7</t>
  </si>
  <si>
    <t>-32</t>
  </si>
  <si>
    <t>57</t>
  </si>
  <si>
    <t>EBIT</t>
  </si>
  <si>
    <t>359</t>
  </si>
  <si>
    <t>Gold</t>
  </si>
  <si>
    <t>t</t>
  </si>
  <si>
    <t>Nickel</t>
  </si>
  <si>
    <t>kg</t>
  </si>
  <si>
    <t>-11</t>
  </si>
  <si>
    <t>50</t>
  </si>
  <si>
    <t>149</t>
  </si>
  <si>
    <t>53</t>
  </si>
  <si>
    <t>&gt; 1</t>
  </si>
  <si>
    <t>&gt; 5</t>
  </si>
  <si>
    <t>&gt; 20</t>
  </si>
  <si>
    <t>&gt; 50</t>
  </si>
  <si>
    <t>2015/16</t>
  </si>
  <si>
    <t>545</t>
  </si>
  <si>
    <t>312</t>
  </si>
  <si>
    <t>462</t>
  </si>
  <si>
    <t>440</t>
  </si>
  <si>
    <t>358</t>
  </si>
  <si>
    <t>121</t>
  </si>
  <si>
    <t>135</t>
  </si>
  <si>
    <t>200</t>
  </si>
  <si>
    <t>265</t>
  </si>
  <si>
    <t>236</t>
  </si>
  <si>
    <t>165</t>
  </si>
  <si>
    <t>203</t>
  </si>
  <si>
    <t>480</t>
  </si>
  <si>
    <t>239</t>
  </si>
  <si>
    <t>182</t>
  </si>
  <si>
    <t>175</t>
  </si>
  <si>
    <t>143</t>
  </si>
  <si>
    <t>%</t>
  </si>
  <si>
    <t>€</t>
  </si>
  <si>
    <t>Prof. Dr.-Ing. Heinz Jörg Fuhrmann</t>
  </si>
  <si>
    <t>Dr. Elke Lossin</t>
  </si>
  <si>
    <t>Stefan Schmidt</t>
  </si>
  <si>
    <t>Melf Singer</t>
  </si>
  <si>
    <t>3/3</t>
  </si>
  <si>
    <t>Andrea Bauer</t>
  </si>
  <si>
    <t>Karl-Heinz Hamacher</t>
  </si>
  <si>
    <t xml:space="preserve">Prof. Dr. Karl Friedrich Jakob </t>
  </si>
  <si>
    <t>556</t>
  </si>
  <si>
    <t>289</t>
  </si>
  <si>
    <t>2018/19</t>
  </si>
  <si>
    <t>80 %</t>
  </si>
  <si>
    <t>76 %</t>
  </si>
  <si>
    <t>73 %</t>
  </si>
  <si>
    <t>79 %</t>
  </si>
  <si>
    <t>2018</t>
  </si>
  <si>
    <t>522</t>
  </si>
  <si>
    <t>517</t>
  </si>
  <si>
    <t>936</t>
  </si>
  <si>
    <t>ISO 14001</t>
  </si>
  <si>
    <t>ISO 50001</t>
  </si>
  <si>
    <t>ISO 9001</t>
  </si>
  <si>
    <t>IATF 16949</t>
  </si>
  <si>
    <t>EfbV</t>
  </si>
  <si>
    <t>in €</t>
  </si>
  <si>
    <t>Deniz Filiz Acar</t>
  </si>
  <si>
    <t>Christian Ehrentraut</t>
  </si>
  <si>
    <t xml:space="preserve">Dr. Stephan Krümmer </t>
  </si>
  <si>
    <t>100 %</t>
  </si>
  <si>
    <t>Prof. Dr.-Ing. Heinz Jörg Fuhrmann</t>
  </si>
  <si>
    <t>Prof. Dr. Karl Friedrich Jakob</t>
  </si>
  <si>
    <t>Dr. Stephan Krümmer</t>
  </si>
  <si>
    <t>Dr. Elke Lossin</t>
  </si>
  <si>
    <t>Dr. Sandra Reich</t>
  </si>
  <si>
    <t>4/4</t>
  </si>
  <si>
    <t>390</t>
  </si>
  <si>
    <t>196</t>
  </si>
  <si>
    <t>-818</t>
  </si>
  <si>
    <t>-367</t>
  </si>
  <si>
    <t>192</t>
  </si>
  <si>
    <t>208</t>
  </si>
  <si>
    <t>-54 </t>
  </si>
  <si>
    <t>265 </t>
  </si>
  <si>
    <t>2018/19 IFRS</t>
  </si>
  <si>
    <t>116</t>
  </si>
  <si>
    <t>150</t>
  </si>
  <si>
    <t>153</t>
  </si>
  <si>
    <t>302</t>
  </si>
  <si>
    <t>-26</t>
  </si>
  <si>
    <t>70</t>
  </si>
  <si>
    <t>402</t>
  </si>
  <si>
    <t>154</t>
  </si>
  <si>
    <t>51</t>
  </si>
  <si>
    <t>-426</t>
  </si>
  <si>
    <t>441</t>
  </si>
  <si>
    <t>304</t>
  </si>
  <si>
    <t>-123</t>
  </si>
  <si>
    <t>861</t>
  </si>
  <si>
    <t>943</t>
  </si>
  <si>
    <t>-39</t>
  </si>
  <si>
    <t>-47</t>
  </si>
  <si>
    <t>363</t>
  </si>
  <si>
    <t>79</t>
  </si>
  <si>
    <t>557</t>
  </si>
  <si>
    <t>-265</t>
  </si>
  <si>
    <t>-53</t>
  </si>
  <si>
    <t>-132</t>
  </si>
  <si>
    <t>107</t>
  </si>
  <si>
    <t>157</t>
  </si>
  <si>
    <t>125</t>
  </si>
  <si>
    <t>in %</t>
  </si>
  <si>
    <t>41</t>
  </si>
  <si>
    <t xml:space="preserve">Deutsche Bank </t>
  </si>
  <si>
    <t>138</t>
  </si>
  <si>
    <t>272</t>
  </si>
  <si>
    <t>224</t>
  </si>
  <si>
    <t>407</t>
  </si>
  <si>
    <t>-31</t>
  </si>
  <si>
    <t>128</t>
  </si>
  <si>
    <t>-104</t>
  </si>
  <si>
    <t>712</t>
  </si>
  <si>
    <t>539</t>
  </si>
  <si>
    <t>378</t>
  </si>
  <si>
    <t>217</t>
  </si>
  <si>
    <t>585</t>
  </si>
  <si>
    <t>-3</t>
  </si>
  <si>
    <t>-1</t>
  </si>
  <si>
    <t>35</t>
  </si>
  <si>
    <t>-16</t>
  </si>
  <si>
    <t>62</t>
  </si>
  <si>
    <t>-505</t>
  </si>
  <si>
    <t>-304</t>
  </si>
  <si>
    <t>-56</t>
  </si>
  <si>
    <t>5/5</t>
  </si>
  <si>
    <t>4/5</t>
  </si>
  <si>
    <t>Management</t>
  </si>
  <si>
    <t>in €</t>
  </si>
  <si>
    <t>2019/20</t>
  </si>
  <si>
    <t>319</t>
  </si>
  <si>
    <t>990</t>
  </si>
  <si>
    <t>997</t>
  </si>
  <si>
    <t>981</t>
  </si>
  <si>
    <t>602</t>
  </si>
  <si>
    <t>584</t>
  </si>
  <si>
    <t>67 %</t>
  </si>
  <si>
    <r>
      <t xml:space="preserve">– </t>
    </r>
    <r>
      <rPr>
        <vertAlign val="superscript"/>
        <sz val="12"/>
        <rFont val="Arial"/>
        <family val="2"/>
      </rPr>
      <t>3</t>
    </r>
  </si>
  <si>
    <t>66 %</t>
  </si>
  <si>
    <t>69 %</t>
  </si>
  <si>
    <r>
      <t xml:space="preserve">51 </t>
    </r>
    <r>
      <rPr>
        <vertAlign val="superscript"/>
        <sz val="12"/>
        <color indexed="30"/>
        <rFont val="Arial"/>
        <family val="2"/>
      </rPr>
      <t>1</t>
    </r>
  </si>
  <si>
    <r>
      <t xml:space="preserve">61 </t>
    </r>
    <r>
      <rPr>
        <vertAlign val="superscript"/>
        <sz val="12"/>
        <rFont val="Arial"/>
        <family val="2"/>
      </rPr>
      <t>2</t>
    </r>
  </si>
  <si>
    <t>2019</t>
  </si>
  <si>
    <t>503</t>
  </si>
  <si>
    <t>941</t>
  </si>
  <si>
    <t xml:space="preserve">Beerse, Metallo (BE) </t>
  </si>
  <si>
    <t>Berango, Metallo (ES)</t>
  </si>
  <si>
    <r>
      <t xml:space="preserve">√ </t>
    </r>
    <r>
      <rPr>
        <vertAlign val="superscript"/>
        <sz val="12"/>
        <color indexed="30"/>
        <rFont val="Arial"/>
        <family val="2"/>
      </rPr>
      <t>1</t>
    </r>
  </si>
  <si>
    <t>Dolný Kubín (SK)</t>
  </si>
  <si>
    <t>Mortara (IT)</t>
  </si>
  <si>
    <t>Smethwick / Birmingham (UK)</t>
  </si>
  <si>
    <r>
      <t>2019/20</t>
    </r>
    <r>
      <rPr>
        <b/>
        <vertAlign val="superscript"/>
        <sz val="12"/>
        <color indexed="30"/>
        <rFont val="Arial"/>
        <family val="2"/>
      </rPr>
      <t xml:space="preserve"> 2</t>
    </r>
  </si>
  <si>
    <r>
      <t>2018/19</t>
    </r>
    <r>
      <rPr>
        <vertAlign val="superscript"/>
        <sz val="12"/>
        <rFont val="Arial"/>
        <family val="2"/>
      </rPr>
      <t xml:space="preserve"> 2</t>
    </r>
  </si>
  <si>
    <r>
      <t>2017/18</t>
    </r>
    <r>
      <rPr>
        <vertAlign val="superscript"/>
        <sz val="12"/>
        <rFont val="Arial"/>
        <family val="2"/>
      </rPr>
      <t xml:space="preserve"> 2</t>
    </r>
  </si>
  <si>
    <r>
      <t>2016/17</t>
    </r>
    <r>
      <rPr>
        <vertAlign val="superscript"/>
        <sz val="12"/>
        <rFont val="Arial"/>
        <family val="2"/>
      </rPr>
      <t xml:space="preserve"> 2</t>
    </r>
  </si>
  <si>
    <r>
      <t>2015/16</t>
    </r>
    <r>
      <rPr>
        <vertAlign val="superscript"/>
        <sz val="12"/>
        <rFont val="Arial"/>
        <family val="2"/>
      </rPr>
      <t xml:space="preserve"> 2</t>
    </r>
  </si>
  <si>
    <t xml:space="preserve"> Berlin</t>
  </si>
  <si>
    <t>Beerse</t>
  </si>
  <si>
    <t>Metallo Belgium NV</t>
  </si>
  <si>
    <t>Metallo Group 
Holding NV</t>
  </si>
  <si>
    <t>Smethwick/
Birmingham</t>
  </si>
  <si>
    <t>Berango</t>
  </si>
  <si>
    <t>Metallo Spain S. L. U.</t>
  </si>
  <si>
    <t>Lyon/
Septème</t>
  </si>
  <si>
    <t>azeti GmbH</t>
  </si>
  <si>
    <t>Aurubis Schweden AB</t>
  </si>
  <si>
    <t>Aurubis Rus LLC.</t>
  </si>
  <si>
    <t>Aurubis Turkey Kimya
Anonim Sirketi</t>
  </si>
  <si>
    <t>Tampa</t>
  </si>
  <si>
    <t>Aurubis Tampa Inc.</t>
  </si>
  <si>
    <r>
      <t>Aurubis Metal Products (Shanghai) Co., Ltd</t>
    </r>
    <r>
      <rPr>
        <vertAlign val="superscript"/>
        <sz val="12"/>
        <rFont val="Arial"/>
        <family val="2"/>
      </rPr>
      <t>.</t>
    </r>
  </si>
  <si>
    <t>490</t>
  </si>
  <si>
    <t>-500</t>
  </si>
  <si>
    <t>221</t>
  </si>
  <si>
    <t>223</t>
  </si>
  <si>
    <t>253</t>
  </si>
  <si>
    <t>IFRS</t>
  </si>
  <si>
    <t xml:space="preserve">173 </t>
  </si>
  <si>
    <t xml:space="preserve">-94 </t>
  </si>
  <si>
    <t xml:space="preserve">0 </t>
  </si>
  <si>
    <t xml:space="preserve">79 </t>
  </si>
  <si>
    <t>23 </t>
  </si>
  <si>
    <t xml:space="preserve">20 </t>
  </si>
  <si>
    <t xml:space="preserve">62 </t>
  </si>
  <si>
    <t xml:space="preserve">-505 </t>
  </si>
  <si>
    <t xml:space="preserve">-140 </t>
  </si>
  <si>
    <t xml:space="preserve">-11 </t>
  </si>
  <si>
    <t xml:space="preserve">-151 </t>
  </si>
  <si>
    <t xml:space="preserve">-304 </t>
  </si>
  <si>
    <t xml:space="preserve">5 </t>
  </si>
  <si>
    <t xml:space="preserve">2 </t>
  </si>
  <si>
    <t xml:space="preserve">-7 </t>
  </si>
  <si>
    <t xml:space="preserve">4 </t>
  </si>
  <si>
    <t>-19 </t>
  </si>
  <si>
    <t xml:space="preserve">-20 </t>
  </si>
  <si>
    <t>-102 </t>
  </si>
  <si>
    <t>51 </t>
  </si>
  <si>
    <t>-2 </t>
  </si>
  <si>
    <t xml:space="preserve">-71 </t>
  </si>
  <si>
    <t xml:space="preserve">18 </t>
  </si>
  <si>
    <t xml:space="preserve">-1 </t>
  </si>
  <si>
    <t xml:space="preserve">-54 </t>
  </si>
  <si>
    <t>-120 </t>
  </si>
  <si>
    <t>167 </t>
  </si>
  <si>
    <t>193 </t>
  </si>
  <si>
    <t>-36 </t>
  </si>
  <si>
    <t>2019/20 IFRS</t>
  </si>
  <si>
    <t>141</t>
  </si>
  <si>
    <t>193</t>
  </si>
  <si>
    <t>-553</t>
  </si>
  <si>
    <t>-210</t>
  </si>
  <si>
    <t>-140</t>
  </si>
  <si>
    <t>376</t>
  </si>
  <si>
    <t>275</t>
  </si>
  <si>
    <t>-9</t>
  </si>
  <si>
    <t>367</t>
  </si>
  <si>
    <t>264</t>
  </si>
  <si>
    <t>-102</t>
  </si>
  <si>
    <t>-71</t>
  </si>
  <si>
    <t>583</t>
  </si>
  <si>
    <t>IFRS 5</t>
  </si>
  <si>
    <t xml:space="preserve">-17 </t>
  </si>
  <si>
    <t xml:space="preserve">-44 </t>
  </si>
  <si>
    <t xml:space="preserve">8 </t>
  </si>
  <si>
    <t xml:space="preserve">46 </t>
  </si>
  <si>
    <t xml:space="preserve">54 </t>
  </si>
  <si>
    <t xml:space="preserve">31 </t>
  </si>
  <si>
    <t xml:space="preserve">-461 </t>
  </si>
  <si>
    <t xml:space="preserve">502 </t>
  </si>
  <si>
    <t xml:space="preserve">441 </t>
  </si>
  <si>
    <t>-22</t>
  </si>
  <si>
    <t>-325</t>
  </si>
  <si>
    <t>-186</t>
  </si>
  <si>
    <t>114</t>
  </si>
  <si>
    <t>-107</t>
  </si>
  <si>
    <t>-5</t>
  </si>
  <si>
    <t>578</t>
  </si>
  <si>
    <t>78</t>
  </si>
  <si>
    <t>-612</t>
  </si>
  <si>
    <t>-432</t>
  </si>
  <si>
    <t>-44</t>
  </si>
  <si>
    <t>459</t>
  </si>
  <si>
    <t>-556</t>
  </si>
  <si>
    <t>-208</t>
  </si>
  <si>
    <t>-70</t>
  </si>
  <si>
    <t>-38</t>
  </si>
  <si>
    <t>-583</t>
  </si>
  <si>
    <t>-302</t>
  </si>
  <si>
    <t>481</t>
  </si>
  <si>
    <t>139</t>
  </si>
  <si>
    <t>313</t>
  </si>
  <si>
    <t>202</t>
  </si>
  <si>
    <t>-170</t>
  </si>
  <si>
    <t>2018/19 </t>
  </si>
  <si>
    <t>972</t>
  </si>
  <si>
    <t>807</t>
  </si>
  <si>
    <t>-19</t>
  </si>
  <si>
    <t>316</t>
  </si>
  <si>
    <t>598</t>
  </si>
  <si>
    <t>-282</t>
  </si>
  <si>
    <t>-60</t>
  </si>
  <si>
    <t>-148</t>
  </si>
  <si>
    <t>108</t>
  </si>
  <si>
    <t>105</t>
  </si>
  <si>
    <t>-36</t>
  </si>
  <si>
    <t>88</t>
  </si>
  <si>
    <t>-639</t>
  </si>
  <si>
    <t>-549</t>
  </si>
  <si>
    <t>190</t>
  </si>
  <si>
    <t>328</t>
  </si>
  <si>
    <t>-205</t>
  </si>
  <si>
    <t>-247</t>
  </si>
  <si>
    <t>-395</t>
  </si>
  <si>
    <t>-468</t>
  </si>
  <si>
    <t>-145</t>
  </si>
  <si>
    <t>377</t>
  </si>
  <si>
    <t>-499</t>
  </si>
  <si>
    <t>465</t>
  </si>
  <si>
    <t>-190</t>
  </si>
  <si>
    <t>EBITDA</t>
  </si>
  <si>
    <t>415</t>
  </si>
  <si>
    <t>502</t>
  </si>
  <si>
    <t>369</t>
  </si>
  <si>
    <t>368</t>
  </si>
  <si>
    <t>294</t>
  </si>
  <si>
    <t>167</t>
  </si>
  <si>
    <t>237</t>
  </si>
  <si>
    <t>210</t>
  </si>
  <si>
    <t>140</t>
  </si>
  <si>
    <t>133</t>
  </si>
  <si>
    <t>ISO 45001/OHSAS
18001</t>
  </si>
  <si>
    <t>Individual disclosure for meeting participation</t>
  </si>
  <si>
    <t>Number of 
meetings attended</t>
  </si>
  <si>
    <t>Percentage of 
meetings attended</t>
  </si>
  <si>
    <t>Supervisory Board members</t>
  </si>
  <si>
    <t>Prof. Dr. Fritz Vahrenholt (Chairman)</t>
  </si>
  <si>
    <t>Stefan Schmidt (Deputy Chairman)</t>
  </si>
  <si>
    <t>4 scheduled meetings and
1 extraordinary meeting</t>
  </si>
  <si>
    <t>3 meetings</t>
  </si>
  <si>
    <t>4 meetings</t>
  </si>
  <si>
    <t>Did not meet during the fiscal year</t>
  </si>
  <si>
    <t>Audit Committee</t>
  </si>
  <si>
    <t>Dr. Stephan Krümmer (Chairman)</t>
  </si>
  <si>
    <t>Prof. Dr. Karl Friedrich Jakob (Chairman)</t>
  </si>
  <si>
    <t>Conciliation Committee</t>
  </si>
  <si>
    <t>Nomination Committee</t>
  </si>
  <si>
    <t>Skill area</t>
  </si>
  <si>
    <t>Skill description</t>
  </si>
  <si>
    <t>Skills profile for the entire Supervisory Board</t>
  </si>
  <si>
    <t xml:space="preserve">Technology </t>
  </si>
  <si>
    <t>International experience</t>
  </si>
  <si>
    <t xml:space="preserve">Risk management </t>
  </si>
  <si>
    <t>Finance</t>
  </si>
  <si>
    <t>Strategy</t>
  </si>
  <si>
    <t xml:space="preserve">Experience and knowledge regarding the management of an industrial company </t>
  </si>
  <si>
    <t>Knowledge of metallurgy and the procurement markets for a resource-intensive group of companies</t>
  </si>
  <si>
    <t>Experience and knowledge in international business and related topics (e.g., sales/marketing)</t>
  </si>
  <si>
    <t>Knowledge and experience in risk management and compliance</t>
  </si>
  <si>
    <t>Knowledge and experience in the application of accounting principles and internal control procedures</t>
  </si>
  <si>
    <t>Knowledge of ESG factors and their significance for Aurubis, particularly as an energy-intensive company</t>
  </si>
  <si>
    <t>Experience in the area of sustainability and corporate responsibility</t>
  </si>
  <si>
    <t>Knowledge of corporate governance of an exchange-listed company (German Corporate Governance Code, Market Abuse Regulation, etc.)</t>
  </si>
  <si>
    <t>Experience with strategy processes and with the implementation of M&amp;A projects</t>
  </si>
  <si>
    <t>Benefits granted</t>
  </si>
  <si>
    <t>Total</t>
  </si>
  <si>
    <t>Fixed
compensation</t>
  </si>
  <si>
    <t>Fringe
benefits</t>
  </si>
  <si>
    <t>Roland Harings
Deputy Executive Board Chairman from May 20, 2019 to June 30, 2019 
Executive Board Chairman since July 1, 2019</t>
  </si>
  <si>
    <t>221,739</t>
  </si>
  <si>
    <t>600,000</t>
  </si>
  <si>
    <r>
      <t xml:space="preserve">Dr. Heiko Arnold </t>
    </r>
    <r>
      <rPr>
        <vertAlign val="superscript"/>
        <sz val="12"/>
        <rFont val="Arial"/>
        <family val="2"/>
      </rPr>
      <t>1</t>
    </r>
    <r>
      <rPr>
        <sz val="12"/>
        <rFont val="Arial"/>
        <family val="2"/>
      </rPr>
      <t xml:space="preserve">
Executive Board member
since August 15, 2020 </t>
    </r>
  </si>
  <si>
    <t>Min.</t>
  </si>
  <si>
    <t>Max.</t>
  </si>
  <si>
    <t>53,333</t>
  </si>
  <si>
    <t>340,000</t>
  </si>
  <si>
    <t>380,000</t>
  </si>
  <si>
    <t>Dr. Thomas Bünger
Executive Board member
since October 1, 2018</t>
  </si>
  <si>
    <t>Variable compensation for several years</t>
  </si>
  <si>
    <t>Variable compensation for one year</t>
  </si>
  <si>
    <r>
      <t xml:space="preserve">Pension expenses </t>
    </r>
    <r>
      <rPr>
        <vertAlign val="superscript"/>
        <sz val="12"/>
        <rFont val="Arial"/>
        <family val="2"/>
      </rPr>
      <t>1</t>
    </r>
  </si>
  <si>
    <t>6,334</t>
  </si>
  <si>
    <t>228,073</t>
  </si>
  <si>
    <t>139,123</t>
  </si>
  <si>
    <t>69,562</t>
  </si>
  <si>
    <t>112,584</t>
  </si>
  <si>
    <t>549,342</t>
  </si>
  <si>
    <t>200,165</t>
  </si>
  <si>
    <t>749,507</t>
  </si>
  <si>
    <t>1,515,129</t>
  </si>
  <si>
    <t>1,775,129</t>
  </si>
  <si>
    <t>12,571</t>
  </si>
  <si>
    <t>612,571</t>
  </si>
  <si>
    <t>393,557</t>
  </si>
  <si>
    <t>196,778</t>
  </si>
  <si>
    <t>312,222</t>
  </si>
  <si>
    <t>260,000</t>
  </si>
  <si>
    <t>1,987,571</t>
  </si>
  <si>
    <t>2,247,571</t>
  </si>
  <si>
    <t>872,571</t>
  </si>
  <si>
    <t>500,000</t>
  </si>
  <si>
    <t>375,000</t>
  </si>
  <si>
    <t>1,031,744</t>
  </si>
  <si>
    <t>4,035</t>
  </si>
  <si>
    <t>57,368</t>
  </si>
  <si>
    <t>52,537</t>
  </si>
  <si>
    <t>35,025</t>
  </si>
  <si>
    <t>144,930</t>
  </si>
  <si>
    <t>110,301</t>
  </si>
  <si>
    <t>255,231</t>
  </si>
  <si>
    <t>167,669</t>
  </si>
  <si>
    <t>30,439</t>
  </si>
  <si>
    <t>370,439</t>
  </si>
  <si>
    <t>208,426</t>
  </si>
  <si>
    <t>104,213</t>
  </si>
  <si>
    <t>168,667</t>
  </si>
  <si>
    <t>851,744</t>
  </si>
  <si>
    <t>180,000</t>
  </si>
  <si>
    <t>1,145,159</t>
  </si>
  <si>
    <t>30,086</t>
  </si>
  <si>
    <t>410,086</t>
  </si>
  <si>
    <t>242,038</t>
  </si>
  <si>
    <t>121,019</t>
  </si>
  <si>
    <t>192,017</t>
  </si>
  <si>
    <t>965,159</t>
  </si>
  <si>
    <t>590,086</t>
  </si>
  <si>
    <t>1,255,711</t>
  </si>
  <si>
    <t>1,435,711</t>
  </si>
  <si>
    <t>307,500</t>
  </si>
  <si>
    <t>230,625</t>
  </si>
  <si>
    <t>Rainer Verhoeven
Executive Board member 
since January 1, 2018</t>
  </si>
  <si>
    <r>
      <t xml:space="preserve">Jürgen Schachler </t>
    </r>
    <r>
      <rPr>
        <vertAlign val="superscript"/>
        <sz val="12"/>
        <rFont val="Arial"/>
        <family val="2"/>
      </rPr>
      <t>2</t>
    </r>
    <r>
      <rPr>
        <sz val="12"/>
        <rFont val="Arial"/>
        <family val="2"/>
      </rPr>
      <t xml:space="preserve"> 
Executive Board Chairman
from July 1, 2016 to 
June 30, 2019</t>
    </r>
  </si>
  <si>
    <t>1,431,739</t>
  </si>
  <si>
    <t>1,502,369</t>
  </si>
  <si>
    <t>3,685,075</t>
  </si>
  <si>
    <t>4,245,240</t>
  </si>
  <si>
    <t>70,630</t>
  </si>
  <si>
    <t>980,239</t>
  </si>
  <si>
    <t>410,063</t>
  </si>
  <si>
    <t>302,619</t>
  </si>
  <si>
    <t>489,784</t>
  </si>
  <si>
    <t>560,165</t>
  </si>
  <si>
    <t>1,453,333</t>
  </si>
  <si>
    <t>1,516,122</t>
  </si>
  <si>
    <t>3,675,054</t>
  </si>
  <si>
    <t>4,405,355</t>
  </si>
  <si>
    <t>62,789</t>
  </si>
  <si>
    <t>955,750</t>
  </si>
  <si>
    <t>451,607</t>
  </si>
  <si>
    <t>751,575</t>
  </si>
  <si>
    <t>730,301</t>
  </si>
  <si>
    <t>1,031,003</t>
  </si>
  <si>
    <t>1,211,003</t>
  </si>
  <si>
    <t>1,049,836</t>
  </si>
  <si>
    <t>1,229,836</t>
  </si>
  <si>
    <t>1,371,097</t>
  </si>
  <si>
    <t>1,551,097</t>
  </si>
  <si>
    <t>420,000</t>
  </si>
  <si>
    <t>15,935</t>
  </si>
  <si>
    <t>435,935</t>
  </si>
  <si>
    <t>257,690</t>
  </si>
  <si>
    <t>128,845</t>
  </si>
  <si>
    <t>208,533</t>
  </si>
  <si>
    <t>16,097</t>
  </si>
  <si>
    <t>436,097</t>
  </si>
  <si>
    <t>267,619</t>
  </si>
  <si>
    <t>133,809</t>
  </si>
  <si>
    <t>212,311</t>
  </si>
  <si>
    <t>616,097</t>
  </si>
  <si>
    <t>255,000</t>
  </si>
  <si>
    <t>1,252,985</t>
  </si>
  <si>
    <t>450,000</t>
  </si>
  <si>
    <t>17,922</t>
  </si>
  <si>
    <t>467,922</t>
  </si>
  <si>
    <t>Total
compensation</t>
  </si>
  <si>
    <t>Inflow</t>
  </si>
  <si>
    <t>Pension expenses</t>
  </si>
  <si>
    <t xml:space="preserve">Variable
compensation for one year </t>
  </si>
  <si>
    <t xml:space="preserve">Variable
compensation for several years </t>
  </si>
  <si>
    <t>Variable
compensation for several years: performance cash plan</t>
  </si>
  <si>
    <t>428,238</t>
  </si>
  <si>
    <t>Roland Harings Deputy Executive 
Board Chairman from May 20, 2019 to June 30, 2019 
Executive Board Chairman 
since July 1, 2019</t>
  </si>
  <si>
    <t>Dr. Thomas Bünger 
Executive Board member 
since October 1, 2018</t>
  </si>
  <si>
    <r>
      <t xml:space="preserve">Jürgen Schachler </t>
    </r>
    <r>
      <rPr>
        <vertAlign val="superscript"/>
        <sz val="12"/>
        <rFont val="Arial"/>
        <family val="2"/>
      </rPr>
      <t>2</t>
    </r>
    <r>
      <rPr>
        <sz val="12"/>
        <rFont val="Arial"/>
        <family val="2"/>
      </rPr>
      <t xml:space="preserve">
Executive Board Chairman
from July 1, 2016 to June 30, 2019</t>
    </r>
  </si>
  <si>
    <r>
      <t xml:space="preserve">Dr. Heiko Arnold </t>
    </r>
    <r>
      <rPr>
        <vertAlign val="superscript"/>
        <sz val="12"/>
        <rFont val="Arial"/>
        <family val="2"/>
      </rPr>
      <t>1</t>
    </r>
    <r>
      <rPr>
        <sz val="12"/>
        <rFont val="Arial"/>
        <family val="2"/>
      </rPr>
      <t xml:space="preserve">
Executive Board member
since August 15, 2020</t>
    </r>
  </si>
  <si>
    <t>123,315</t>
  </si>
  <si>
    <t>735,886</t>
  </si>
  <si>
    <t>995,886</t>
  </si>
  <si>
    <t>550,439</t>
  </si>
  <si>
    <t>145,143</t>
  </si>
  <si>
    <t>555,229</t>
  </si>
  <si>
    <t>735,229</t>
  </si>
  <si>
    <t>227,419</t>
  </si>
  <si>
    <t>663,354</t>
  </si>
  <si>
    <t>843,354</t>
  </si>
  <si>
    <t>1,502,422</t>
  </si>
  <si>
    <t>222,970</t>
  </si>
  <si>
    <t>659,067</t>
  </si>
  <si>
    <t>839,067</t>
  </si>
  <si>
    <t>475,000</t>
  </si>
  <si>
    <t>559,500</t>
  </si>
  <si>
    <t>187,500</t>
  </si>
  <si>
    <t>347,063</t>
  </si>
  <si>
    <t>534,563</t>
  </si>
  <si>
    <t>2,764,288</t>
  </si>
  <si>
    <t>3,324,453</t>
  </si>
  <si>
    <t>702,419</t>
  </si>
  <si>
    <t>2,542,113</t>
  </si>
  <si>
    <t>3,272,414</t>
  </si>
  <si>
    <t>678,928</t>
  </si>
  <si>
    <r>
      <rPr>
        <vertAlign val="superscript"/>
        <sz val="12"/>
        <rFont val="Arial"/>
        <family val="2"/>
      </rPr>
      <t>1</t>
    </r>
    <r>
      <rPr>
        <sz val="12"/>
        <rFont val="Arial"/>
        <family val="2"/>
      </rPr>
      <t xml:space="preserve"> Refers to compensation for the time period from August 15, 2020 to September 30, 2020.
</t>
    </r>
    <r>
      <rPr>
        <vertAlign val="superscript"/>
        <sz val="12"/>
        <rFont val="Arial"/>
        <family val="2"/>
      </rPr>
      <t>2</t>
    </r>
    <r>
      <rPr>
        <sz val="12"/>
        <rFont val="Arial"/>
        <family val="2"/>
      </rPr>
      <t xml:space="preserve"> Refers to compensation in the last fiscal year 2018/19 for the time period from October 1, 2018 to June 30, 2019.
</t>
    </r>
    <r>
      <rPr>
        <vertAlign val="superscript"/>
        <sz val="12"/>
        <rFont val="Arial"/>
        <family val="2"/>
      </rPr>
      <t>3</t>
    </r>
    <r>
      <rPr>
        <sz val="12"/>
        <rFont val="Arial"/>
        <family val="2"/>
      </rPr>
      <t xml:space="preserve"> The fair value based on planning data amounts to € 660,397. The subscription right for deferred stock in 2019/20 applies to 3,269 virtual shares  for Roland Harings, 2,223 virtual shares for Rainer Verhoeven, and 2,011 virtual shares for Dr. Thomas Bünger.</t>
    </r>
  </si>
  <si>
    <t>Attendance
fees</t>
  </si>
  <si>
    <t>Compen-sation for
committee
membership</t>
  </si>
  <si>
    <t>1,111,027</t>
  </si>
  <si>
    <t>1,511,630</t>
  </si>
  <si>
    <t>1,125,000</t>
  </si>
  <si>
    <t>1,544,000</t>
  </si>
  <si>
    <t>225,000</t>
  </si>
  <si>
    <t>50,000</t>
  </si>
  <si>
    <t>10,000</t>
  </si>
  <si>
    <t>285,000</t>
  </si>
  <si>
    <t>9,000</t>
  </si>
  <si>
    <t>284,000</t>
  </si>
  <si>
    <t>82,603</t>
  </si>
  <si>
    <t>20,651</t>
  </si>
  <si>
    <t>112,254</t>
  </si>
  <si>
    <t>31,027</t>
  </si>
  <si>
    <t>4,562</t>
  </si>
  <si>
    <t>3,000</t>
  </si>
  <si>
    <t>38,589</t>
  </si>
  <si>
    <t>75,000</t>
  </si>
  <si>
    <t>15,000</t>
  </si>
  <si>
    <t>99,000</t>
  </si>
  <si>
    <t>12,062</t>
  </si>
  <si>
    <t>7,000</t>
  </si>
  <si>
    <t>94,062</t>
  </si>
  <si>
    <t>22,500</t>
  </si>
  <si>
    <t>106,500</t>
  </si>
  <si>
    <t>5,000</t>
  </si>
  <si>
    <t>40,589</t>
  </si>
  <si>
    <t>100,000</t>
  </si>
  <si>
    <t>25,000</t>
  </si>
  <si>
    <t>14,000</t>
  </si>
  <si>
    <t>114,000</t>
  </si>
  <si>
    <t>12,000</t>
  </si>
  <si>
    <t>112,000</t>
  </si>
  <si>
    <t>18,904</t>
  </si>
  <si>
    <t>3,781</t>
  </si>
  <si>
    <t>22,685</t>
  </si>
  <si>
    <t>22,541</t>
  </si>
  <si>
    <t>109,541</t>
  </si>
  <si>
    <t>107,500</t>
  </si>
  <si>
    <t>19,562</t>
  </si>
  <si>
    <t>106,562</t>
  </si>
  <si>
    <t>13,000</t>
  </si>
  <si>
    <t>113,000</t>
  </si>
  <si>
    <t>39,781</t>
  </si>
  <si>
    <t>128,781</t>
  </si>
  <si>
    <t>45,000</t>
  </si>
  <si>
    <t>134,000</t>
  </si>
  <si>
    <t>102,000</t>
  </si>
  <si>
    <t>97,808</t>
  </si>
  <si>
    <t>129,370</t>
  </si>
  <si>
    <t>150,000</t>
  </si>
  <si>
    <t>188,000</t>
  </si>
  <si>
    <t>9,801</t>
  </si>
  <si>
    <t>93,801</t>
  </si>
  <si>
    <t>24,658</t>
  </si>
  <si>
    <t>3,740</t>
  </si>
  <si>
    <t>4,000</t>
  </si>
  <si>
    <t>32,398</t>
  </si>
  <si>
    <t>265,603</t>
  </si>
  <si>
    <t>135,000</t>
  </si>
  <si>
    <t>290,000</t>
  </si>
  <si>
    <t>129,000</t>
  </si>
  <si>
    <t>Fundamentals of the compensation system</t>
  </si>
  <si>
    <t>Fixed compensation</t>
  </si>
  <si>
    <t>Basic compensation</t>
  </si>
  <si>
    <t>Pension plans</t>
  </si>
  <si>
    <t>Fringe benefits</t>
  </si>
  <si>
    <t>Variable compensation</t>
  </si>
  <si>
    <r>
      <rPr>
        <sz val="12"/>
        <color indexed="30"/>
        <rFont val="Arial"/>
        <family val="2"/>
      </rPr>
      <t>»</t>
    </r>
    <r>
      <rPr>
        <sz val="12"/>
        <color indexed="8"/>
        <rFont val="Arial"/>
        <family val="2"/>
      </rPr>
      <t xml:space="preserve">   Entitlement to the company pension plan in the form of a pension commitment, financed through liability insurance policies
</t>
    </r>
    <r>
      <rPr>
        <sz val="12"/>
        <color indexed="30"/>
        <rFont val="Arial"/>
        <family val="2"/>
      </rPr>
      <t>»</t>
    </r>
    <r>
      <rPr>
        <sz val="12"/>
        <color indexed="8"/>
        <rFont val="Arial"/>
        <family val="2"/>
      </rPr>
      <t xml:space="preserve">   Defined contribution company pension plan in the form of a capital commitment</t>
    </r>
  </si>
  <si>
    <t>Fixed annual basic compensation that is paid out monthly in equal installments</t>
  </si>
  <si>
    <t>Fringe benefits in the form of benefits in kind, which primarily consist of insurance premiums and company car use and are assessed according to tax guidelines</t>
  </si>
  <si>
    <r>
      <rPr>
        <sz val="12"/>
        <color indexed="30"/>
        <rFont val="Arial"/>
        <family val="2"/>
      </rPr>
      <t>»</t>
    </r>
    <r>
      <rPr>
        <sz val="12"/>
        <color indexed="8"/>
        <rFont val="Arial"/>
        <family val="2"/>
      </rPr>
      <t xml:space="preserve">   Type: annual bonus
</t>
    </r>
    <r>
      <rPr>
        <sz val="12"/>
        <color indexed="30"/>
        <rFont val="Arial"/>
        <family val="2"/>
      </rPr>
      <t>»</t>
    </r>
    <r>
      <rPr>
        <sz val="12"/>
        <color indexed="8"/>
        <rFont val="Arial"/>
        <family val="2"/>
      </rPr>
      <t xml:space="preserve">   Performance criteria:
      </t>
    </r>
    <r>
      <rPr>
        <sz val="12"/>
        <color indexed="30"/>
        <rFont val="Arial"/>
        <family val="2"/>
      </rPr>
      <t>›</t>
    </r>
    <r>
      <rPr>
        <sz val="12"/>
        <color indexed="8"/>
        <rFont val="Arial"/>
        <family val="2"/>
      </rPr>
      <t xml:space="preserve">   Operating earnings before taxes (EBT) (60 %)
     </t>
    </r>
    <r>
      <rPr>
        <sz val="12"/>
        <color indexed="30"/>
        <rFont val="Arial"/>
        <family val="2"/>
      </rPr>
      <t xml:space="preserve"> ›</t>
    </r>
    <r>
      <rPr>
        <sz val="12"/>
        <color indexed="8"/>
        <rFont val="Arial"/>
        <family val="2"/>
      </rPr>
      <t xml:space="preserve">   Individual performance of the Executive Board member (40 %)
</t>
    </r>
    <r>
      <rPr>
        <sz val="12"/>
        <color indexed="30"/>
        <rFont val="Arial"/>
        <family val="2"/>
      </rPr>
      <t>»</t>
    </r>
    <r>
      <rPr>
        <sz val="12"/>
        <color indexed="8"/>
        <rFont val="Arial"/>
        <family val="2"/>
      </rPr>
      <t xml:space="preserve">   Cap: 125 % of the target amount
</t>
    </r>
    <r>
      <rPr>
        <sz val="12"/>
        <color indexed="30"/>
        <rFont val="Arial"/>
        <family val="2"/>
      </rPr>
      <t>»</t>
    </r>
    <r>
      <rPr>
        <sz val="12"/>
        <color indexed="8"/>
        <rFont val="Arial"/>
        <family val="2"/>
      </rPr>
      <t xml:space="preserve">   Payout:
      </t>
    </r>
    <r>
      <rPr>
        <sz val="12"/>
        <color indexed="30"/>
        <rFont val="Arial"/>
        <family val="2"/>
      </rPr>
      <t>›</t>
    </r>
    <r>
      <rPr>
        <sz val="12"/>
        <color indexed="8"/>
        <rFont val="Arial"/>
        <family val="2"/>
      </rPr>
      <t xml:space="preserve">   2/3 in cash after the fiscal year has concluded
      </t>
    </r>
    <r>
      <rPr>
        <sz val="12"/>
        <color indexed="30"/>
        <rFont val="Arial"/>
        <family val="2"/>
      </rPr>
      <t>›</t>
    </r>
    <r>
      <rPr>
        <sz val="12"/>
        <color indexed="8"/>
        <rFont val="Arial"/>
        <family val="2"/>
      </rPr>
      <t xml:space="preserve">   1/3 transferred to deferred stock
</t>
    </r>
    <r>
      <rPr>
        <sz val="12"/>
        <color indexed="30"/>
        <rFont val="Arial"/>
        <family val="2"/>
      </rPr>
      <t>»</t>
    </r>
    <r>
      <rPr>
        <sz val="12"/>
        <color indexed="8"/>
        <rFont val="Arial"/>
        <family val="2"/>
      </rPr>
      <t xml:space="preserve">   A discretionary special bonus has not been agreed upon</t>
    </r>
  </si>
  <si>
    <r>
      <t xml:space="preserve">»   </t>
    </r>
    <r>
      <rPr>
        <sz val="12"/>
        <color indexed="8"/>
        <rFont val="Arial"/>
        <family val="2"/>
      </rPr>
      <t>Type: deferred stock</t>
    </r>
    <r>
      <rPr>
        <sz val="12"/>
        <color indexed="30"/>
        <rFont val="Arial"/>
        <family val="2"/>
      </rPr>
      <t xml:space="preserve">
»   </t>
    </r>
    <r>
      <rPr>
        <sz val="12"/>
        <color indexed="8"/>
        <rFont val="Arial"/>
        <family val="2"/>
      </rPr>
      <t xml:space="preserve">Vesting period: 3 years
</t>
    </r>
    <r>
      <rPr>
        <sz val="12"/>
        <color indexed="30"/>
        <rFont val="Arial"/>
        <family val="2"/>
      </rPr>
      <t>»</t>
    </r>
    <r>
      <rPr>
        <sz val="12"/>
        <color indexed="8"/>
        <rFont val="Arial"/>
        <family val="2"/>
      </rPr>
      <t xml:space="preserve">   Cap: 150 % of the starting value
</t>
    </r>
    <r>
      <rPr>
        <sz val="12"/>
        <color indexed="30"/>
        <rFont val="Arial"/>
        <family val="2"/>
      </rPr>
      <t>»</t>
    </r>
    <r>
      <rPr>
        <sz val="12"/>
        <color indexed="8"/>
        <rFont val="Arial"/>
        <family val="2"/>
      </rPr>
      <t xml:space="preserve">   Payout: in cash at the end of the 3-year vesting period</t>
    </r>
  </si>
  <si>
    <r>
      <t xml:space="preserve">»   </t>
    </r>
    <r>
      <rPr>
        <sz val="12"/>
        <color indexed="8"/>
        <rFont val="Arial"/>
        <family val="2"/>
      </rPr>
      <t>Type: performance cash plan</t>
    </r>
    <r>
      <rPr>
        <sz val="12"/>
        <color indexed="30"/>
        <rFont val="Arial"/>
        <family val="2"/>
      </rPr>
      <t xml:space="preserve">
»   </t>
    </r>
    <r>
      <rPr>
        <sz val="12"/>
        <color indexed="8"/>
        <rFont val="Arial"/>
        <family val="2"/>
      </rPr>
      <t xml:space="preserve">Performance period: 4 years
</t>
    </r>
    <r>
      <rPr>
        <sz val="12"/>
        <color indexed="30"/>
        <rFont val="Arial"/>
        <family val="2"/>
      </rPr>
      <t>»</t>
    </r>
    <r>
      <rPr>
        <sz val="12"/>
        <color indexed="8"/>
        <rFont val="Arial"/>
        <family val="2"/>
      </rPr>
      <t xml:space="preserve">   Performance criterion: return on capital employed (ROCE) (100 %)
</t>
    </r>
    <r>
      <rPr>
        <sz val="12"/>
        <color indexed="30"/>
        <rFont val="Arial"/>
        <family val="2"/>
      </rPr>
      <t>»</t>
    </r>
    <r>
      <rPr>
        <sz val="12"/>
        <color indexed="8"/>
        <rFont val="Arial"/>
        <family val="2"/>
      </rPr>
      <t xml:space="preserve">   Cap: 125 % of the target amount
</t>
    </r>
    <r>
      <rPr>
        <sz val="12"/>
        <color indexed="30"/>
        <rFont val="Arial"/>
        <family val="2"/>
      </rPr>
      <t>»</t>
    </r>
    <r>
      <rPr>
        <sz val="12"/>
        <color indexed="8"/>
        <rFont val="Arial"/>
        <family val="2"/>
      </rPr>
      <t xml:space="preserve">   Payout: in cash at the end of the 4-year performance period</t>
    </r>
  </si>
  <si>
    <t>Malus and clawback</t>
  </si>
  <si>
    <t>Possibility of a partial or full reduction (malus) or reclamation (clawback) of the variable compensation (variable compensation for one year and several years) in the case of a compliance offense or errors in the consolidated financial statements</t>
  </si>
  <si>
    <t>Premature termination 
of Executive Board contract</t>
  </si>
  <si>
    <t>Overview of material topics</t>
  </si>
  <si>
    <t>Employee-related matters</t>
  </si>
  <si>
    <t>Rainer Verhoeven
Executive Board member               since January 1, 2018</t>
  </si>
  <si>
    <t>Environmental matters</t>
  </si>
  <si>
    <t>Social matters</t>
  </si>
  <si>
    <t>Human rights</t>
  </si>
  <si>
    <t>Anti-corruption</t>
  </si>
  <si>
    <t>Future-oriented employer</t>
  </si>
  <si>
    <t>Training and education</t>
  </si>
  <si>
    <t>Health and safety</t>
  </si>
  <si>
    <t>Energy and climate</t>
  </si>
  <si>
    <t>Protection from environmental impact</t>
  </si>
  <si>
    <t>Recycling solutions</t>
  </si>
  <si>
    <t>Social engagement</t>
  </si>
  <si>
    <t xml:space="preserve">
Material for Aurubis</t>
  </si>
  <si>
    <t xml:space="preserve">
Material according to German Commer-cial Code</t>
  </si>
  <si>
    <t>Aurubis Group personnel structure as at the reporting date September 30</t>
  </si>
  <si>
    <t>Aurubis AG Annual Report 2019/20</t>
  </si>
  <si>
    <t>Employees</t>
  </si>
  <si>
    <t>Female</t>
  </si>
  <si>
    <t>Male</t>
  </si>
  <si>
    <r>
      <t>Aurubis Group</t>
    </r>
    <r>
      <rPr>
        <vertAlign val="superscript"/>
        <sz val="12"/>
        <rFont val="Arial"/>
        <family val="2"/>
      </rPr>
      <t xml:space="preserve"> 1</t>
    </r>
  </si>
  <si>
    <t>Blue collar</t>
  </si>
  <si>
    <t>Apprentices</t>
  </si>
  <si>
    <r>
      <t xml:space="preserve">White collar </t>
    </r>
    <r>
      <rPr>
        <vertAlign val="superscript"/>
        <sz val="12"/>
        <rFont val="Arial"/>
        <family val="2"/>
      </rPr>
      <t>1</t>
    </r>
  </si>
  <si>
    <r>
      <rPr>
        <vertAlign val="superscript"/>
        <sz val="12"/>
        <rFont val="Arial"/>
        <family val="2"/>
      </rPr>
      <t>1</t>
    </r>
    <r>
      <rPr>
        <sz val="12"/>
        <rFont val="Arial"/>
        <family val="2"/>
      </rPr>
      <t xml:space="preserve"> Prior-year figures have been adjusted.</t>
    </r>
  </si>
  <si>
    <t>7,236</t>
  </si>
  <si>
    <t>6,831</t>
  </si>
  <si>
    <t>6,650</t>
  </si>
  <si>
    <t>13 %</t>
  </si>
  <si>
    <t>12 %</t>
  </si>
  <si>
    <t>87 %</t>
  </si>
  <si>
    <t>88 %</t>
  </si>
  <si>
    <t>4,356</t>
  </si>
  <si>
    <t>4,214</t>
  </si>
  <si>
    <t>4,130</t>
  </si>
  <si>
    <t>3 %</t>
  </si>
  <si>
    <t>4 %</t>
  </si>
  <si>
    <t>97 %</t>
  </si>
  <si>
    <t>96 %</t>
  </si>
  <si>
    <t>2,561</t>
  </si>
  <si>
    <t>2,328</t>
  </si>
  <si>
    <t>2,233</t>
  </si>
  <si>
    <t>29 %</t>
  </si>
  <si>
    <t>28 %</t>
  </si>
  <si>
    <t>71 %</t>
  </si>
  <si>
    <t>72 %</t>
  </si>
  <si>
    <t>10 %</t>
  </si>
  <si>
    <t>90 %</t>
  </si>
  <si>
    <t>Employee fluctuation in the Aurubis Group as at the reporting date September 30</t>
  </si>
  <si>
    <r>
      <t xml:space="preserve">Fluctuation rate </t>
    </r>
    <r>
      <rPr>
        <vertAlign val="superscript"/>
        <sz val="12"/>
        <rFont val="Arial"/>
        <family val="2"/>
      </rPr>
      <t>1</t>
    </r>
  </si>
  <si>
    <r>
      <t xml:space="preserve">Average length of employment in the company (in years) </t>
    </r>
    <r>
      <rPr>
        <vertAlign val="superscript"/>
        <sz val="12"/>
        <rFont val="Arial"/>
        <family val="2"/>
      </rPr>
      <t>2</t>
    </r>
  </si>
  <si>
    <r>
      <rPr>
        <vertAlign val="superscript"/>
        <sz val="12"/>
        <rFont val="Arial"/>
        <family val="2"/>
      </rPr>
      <t>1</t>
    </r>
    <r>
      <rPr>
        <sz val="12"/>
        <rFont val="Arial"/>
        <family val="2"/>
      </rPr>
      <t xml:space="preserve"> Excluding apprentices.
</t>
    </r>
    <r>
      <rPr>
        <vertAlign val="superscript"/>
        <sz val="12"/>
        <rFont val="Arial"/>
        <family val="2"/>
      </rPr>
      <t>2</t>
    </r>
    <r>
      <rPr>
        <sz val="12"/>
        <rFont val="Arial"/>
        <family val="2"/>
      </rPr>
      <t xml:space="preserve"> Prior-year figures have been adjusted.</t>
    </r>
  </si>
  <si>
    <t>7.4 %</t>
  </si>
  <si>
    <t>7.8 %</t>
  </si>
  <si>
    <t>6.6 %</t>
  </si>
  <si>
    <t>14.1</t>
  </si>
  <si>
    <t>14.3</t>
  </si>
  <si>
    <t>14.8</t>
  </si>
  <si>
    <r>
      <t xml:space="preserve">Age structure as at the reporting date September 30 </t>
    </r>
    <r>
      <rPr>
        <b/>
        <vertAlign val="superscript"/>
        <sz val="16"/>
        <rFont val="Arial"/>
        <family val="2"/>
      </rPr>
      <t>1</t>
    </r>
  </si>
  <si>
    <t>&lt; 20 years</t>
  </si>
  <si>
    <t>20–29 years</t>
  </si>
  <si>
    <t>30–39 years</t>
  </si>
  <si>
    <t>1,806</t>
  </si>
  <si>
    <t>1,642</t>
  </si>
  <si>
    <t>1,509</t>
  </si>
  <si>
    <t>40–49 years</t>
  </si>
  <si>
    <t>1,583</t>
  </si>
  <si>
    <t>1,467</t>
  </si>
  <si>
    <t>1,445</t>
  </si>
  <si>
    <t>50–59 years</t>
  </si>
  <si>
    <t>1,912</t>
  </si>
  <si>
    <t>1,824</t>
  </si>
  <si>
    <t>1,814</t>
  </si>
  <si>
    <t>60–69 years</t>
  </si>
  <si>
    <t>&gt; 69 years</t>
  </si>
  <si>
    <r>
      <rPr>
        <vertAlign val="superscript"/>
        <sz val="12"/>
        <rFont val="Arial"/>
        <family val="2"/>
      </rPr>
      <t>1</t>
    </r>
    <r>
      <rPr>
        <sz val="12"/>
        <rFont val="Arial"/>
        <family val="2"/>
      </rPr>
      <t xml:space="preserve"> Excluding apprentices. Prior-year figures have been adjusted.</t>
    </r>
  </si>
  <si>
    <r>
      <rPr>
        <vertAlign val="superscript"/>
        <sz val="12"/>
        <rFont val="Arial"/>
        <family val="2"/>
      </rPr>
      <t>1</t>
    </r>
    <r>
      <rPr>
        <sz val="12"/>
        <rFont val="Arial"/>
        <family val="2"/>
      </rPr>
      <t xml:space="preserve"> Our KPI results are lower compared to the previous year due to the global coronavirus pandemic.
</t>
    </r>
    <r>
      <rPr>
        <vertAlign val="superscript"/>
        <sz val="12"/>
        <rFont val="Arial"/>
        <family val="2"/>
      </rPr>
      <t>2</t>
    </r>
    <r>
      <rPr>
        <sz val="12"/>
        <rFont val="Arial"/>
        <family val="2"/>
      </rPr>
      <t xml:space="preserve"> For fiscal year 2019/20, the numbers were estimated for the Buffalo site. The two Metallo sites were included for the entire fiscal year 2019/20.
</t>
    </r>
    <r>
      <rPr>
        <vertAlign val="superscript"/>
        <sz val="12"/>
        <rFont val="Arial"/>
        <family val="2"/>
      </rPr>
      <t>3</t>
    </r>
    <r>
      <rPr>
        <sz val="12"/>
        <rFont val="Arial"/>
        <family val="2"/>
      </rPr>
      <t xml:space="preserve"> We did not record this KPI in FY 2017/18.</t>
    </r>
  </si>
  <si>
    <t>Apprenticeship rate in Germany</t>
  </si>
  <si>
    <t>Apprentice retention rate in Germany</t>
  </si>
  <si>
    <t xml:space="preserve">Aurubis Group </t>
  </si>
  <si>
    <t>White collar</t>
  </si>
  <si>
    <t>Percentage of employees receiving training</t>
  </si>
  <si>
    <t>7.7 %</t>
  </si>
  <si>
    <t>7.3 %</t>
  </si>
  <si>
    <t>6.3 %</t>
  </si>
  <si>
    <t>71.2 %</t>
  </si>
  <si>
    <t>78.4 %</t>
  </si>
  <si>
    <t>80 %</t>
  </si>
  <si>
    <t>12.0</t>
  </si>
  <si>
    <t>15.2</t>
  </si>
  <si>
    <t>11.5</t>
  </si>
  <si>
    <t>10.2</t>
  </si>
  <si>
    <t>13.6</t>
  </si>
  <si>
    <t>9.7</t>
  </si>
  <si>
    <t>18.3</t>
  </si>
  <si>
    <t>15.1</t>
  </si>
  <si>
    <t>Occupational health and safety KPIs</t>
  </si>
  <si>
    <r>
      <rPr>
        <vertAlign val="superscript"/>
        <sz val="12"/>
        <rFont val="Arial"/>
        <family val="2"/>
      </rPr>
      <t>1</t>
    </r>
    <r>
      <rPr>
        <sz val="12"/>
        <rFont val="Arial"/>
        <family val="2"/>
      </rPr>
      <t xml:space="preserve"> Absolute number of accidents including Metallo starting June 1, 2020. LTIFR: Metallo included for the entire fiscal year so that KPIs can be compared.
</t>
    </r>
    <r>
      <rPr>
        <vertAlign val="superscript"/>
        <sz val="12"/>
        <rFont val="Arial"/>
        <family val="2"/>
      </rPr>
      <t>2</t>
    </r>
    <r>
      <rPr>
        <sz val="12"/>
        <rFont val="Arial"/>
        <family val="2"/>
      </rPr>
      <t xml:space="preserve"> Prior-year figures adjusted.</t>
    </r>
  </si>
  <si>
    <t>Absolute number of accidents</t>
  </si>
  <si>
    <t>4.8</t>
  </si>
  <si>
    <t>4.6</t>
  </si>
  <si>
    <t>Number of work-related fatalities</t>
  </si>
  <si>
    <t>Number of work-related fatalities of third parties at our sites</t>
  </si>
  <si>
    <r>
      <t xml:space="preserve">Energy consumption </t>
    </r>
    <r>
      <rPr>
        <b/>
        <vertAlign val="superscript"/>
        <sz val="16"/>
        <rFont val="Arial"/>
        <family val="2"/>
      </rPr>
      <t>1</t>
    </r>
  </si>
  <si>
    <t>in million MWh</t>
  </si>
  <si>
    <r>
      <t xml:space="preserve">Primary energy consumption </t>
    </r>
    <r>
      <rPr>
        <vertAlign val="superscript"/>
        <sz val="12"/>
        <rFont val="Arial"/>
        <family val="2"/>
      </rPr>
      <t>1</t>
    </r>
  </si>
  <si>
    <r>
      <t xml:space="preserve">Secondary energy consumption </t>
    </r>
    <r>
      <rPr>
        <vertAlign val="superscript"/>
        <sz val="12"/>
        <rFont val="Arial"/>
        <family val="2"/>
      </rPr>
      <t>2</t>
    </r>
  </si>
  <si>
    <t>Total energy consumption within the organization</t>
  </si>
  <si>
    <r>
      <rPr>
        <vertAlign val="superscript"/>
        <sz val="12"/>
        <rFont val="Arial"/>
        <family val="2"/>
      </rPr>
      <t>1</t>
    </r>
    <r>
      <rPr>
        <sz val="12"/>
        <rFont val="Arial"/>
        <family val="2"/>
      </rPr>
      <t xml:space="preserve"> Including energy consumption for on-site vehicle traffic.
</t>
    </r>
    <r>
      <rPr>
        <vertAlign val="superscript"/>
        <sz val="12"/>
        <rFont val="Arial"/>
        <family val="2"/>
      </rPr>
      <t>2</t>
    </r>
    <r>
      <rPr>
        <sz val="12"/>
        <rFont val="Arial"/>
        <family val="2"/>
      </rPr>
      <t xml:space="preserve"> Including electricity for oxygen generation.</t>
    </r>
  </si>
  <si>
    <t>1.69</t>
  </si>
  <si>
    <t>1.75</t>
  </si>
  <si>
    <t>1.66</t>
  </si>
  <si>
    <t>1.78</t>
  </si>
  <si>
    <t>1.77</t>
  </si>
  <si>
    <t>1.88</t>
  </si>
  <si>
    <t>3.47</t>
  </si>
  <si>
    <t>3.51</t>
  </si>
  <si>
    <t>3.54</t>
  </si>
  <si>
    <r>
      <t>in 1,000 t CO</t>
    </r>
    <r>
      <rPr>
        <vertAlign val="subscript"/>
        <sz val="12"/>
        <rFont val="Arial"/>
        <family val="2"/>
      </rPr>
      <t>2</t>
    </r>
  </si>
  <si>
    <t>Scope 1
(emissions produced as a direct result of burning fuels in internal facilities)</t>
  </si>
  <si>
    <r>
      <t xml:space="preserve">Scope 2 
(emissions related to purchased energy, e.g., electricity) </t>
    </r>
    <r>
      <rPr>
        <vertAlign val="superscript"/>
        <sz val="12"/>
        <rFont val="Arial"/>
        <family val="2"/>
      </rPr>
      <t>2</t>
    </r>
  </si>
  <si>
    <t>Total (Scope 1 + 2)</t>
  </si>
  <si>
    <r>
      <t xml:space="preserve">Scope 3 </t>
    </r>
    <r>
      <rPr>
        <b/>
        <vertAlign val="superscript"/>
        <sz val="12"/>
        <rFont val="Arial"/>
        <family val="2"/>
      </rPr>
      <t>3</t>
    </r>
    <r>
      <rPr>
        <b/>
        <sz val="12"/>
        <rFont val="Arial"/>
        <family val="2"/>
      </rPr>
      <t xml:space="preserve">
</t>
    </r>
    <r>
      <rPr>
        <sz val="12"/>
        <rFont val="Arial"/>
        <family val="2"/>
      </rPr>
      <t>(other indirect emissions)</t>
    </r>
  </si>
  <si>
    <t>1,048</t>
  </si>
  <si>
    <t>1,444</t>
  </si>
  <si>
    <t>1,459</t>
  </si>
  <si>
    <t>1,565</t>
  </si>
  <si>
    <t>1,917</t>
  </si>
  <si>
    <t>2,081</t>
  </si>
  <si>
    <t>1,901</t>
  </si>
  <si>
    <t>Specific emissions from copper production</t>
  </si>
  <si>
    <t>in g/t copper output</t>
  </si>
  <si>
    <t>Specific dust emissions</t>
  </si>
  <si>
    <t>1.0</t>
  </si>
  <si>
    <t>1.1</t>
  </si>
  <si>
    <r>
      <rPr>
        <vertAlign val="superscript"/>
        <sz val="12"/>
        <rFont val="Arial"/>
        <family val="2"/>
      </rPr>
      <t>1</t>
    </r>
    <r>
      <rPr>
        <sz val="12"/>
        <rFont val="Arial"/>
        <family val="2"/>
      </rPr>
      <t xml:space="preserve"> In this table, we refer to the copper production sites that discharge directly into water. In Lünen, wastewater is directed to the public sewer system after being treated on the plant premises and therefore isn’t included.</t>
    </r>
  </si>
  <si>
    <t xml:space="preserve">Certifications by site </t>
  </si>
  <si>
    <t>Key figures of Aurubis shares</t>
  </si>
  <si>
    <r>
      <t>Closing price as at fiscal year-end</t>
    </r>
    <r>
      <rPr>
        <vertAlign val="superscript"/>
        <sz val="12"/>
        <rFont val="Arial"/>
        <family val="2"/>
      </rPr>
      <t xml:space="preserve"> 1</t>
    </r>
  </si>
  <si>
    <r>
      <t xml:space="preserve">Year high (close) </t>
    </r>
    <r>
      <rPr>
        <vertAlign val="superscript"/>
        <sz val="12"/>
        <rFont val="Arial"/>
        <family val="2"/>
      </rPr>
      <t>1</t>
    </r>
  </si>
  <si>
    <r>
      <t xml:space="preserve">Year low (close) </t>
    </r>
    <r>
      <rPr>
        <vertAlign val="superscript"/>
        <sz val="12"/>
        <rFont val="Arial"/>
        <family val="2"/>
      </rPr>
      <t>1</t>
    </r>
  </si>
  <si>
    <r>
      <t xml:space="preserve">Market capitalization as at fiscal year-end </t>
    </r>
    <r>
      <rPr>
        <vertAlign val="superscript"/>
        <sz val="12"/>
        <rFont val="Arial"/>
        <family val="2"/>
      </rPr>
      <t>1</t>
    </r>
  </si>
  <si>
    <t>Number of shares as at fiscal year-end</t>
  </si>
  <si>
    <t>Dividend or recommended dividend</t>
  </si>
  <si>
    <r>
      <t xml:space="preserve">Payout ratio </t>
    </r>
    <r>
      <rPr>
        <vertAlign val="superscript"/>
        <sz val="12"/>
        <rFont val="Arial"/>
        <family val="2"/>
      </rPr>
      <t>3</t>
    </r>
  </si>
  <si>
    <t>Dividend yield</t>
  </si>
  <si>
    <t>Operating earnings per share</t>
  </si>
  <si>
    <t xml:space="preserve">Operating price/earnings ratio as at fiscal year-end  </t>
  </si>
  <si>
    <t>58.14</t>
  </si>
  <si>
    <t>40.89</t>
  </si>
  <si>
    <t>60.24</t>
  </si>
  <si>
    <t>68.54</t>
  </si>
  <si>
    <t>49.88</t>
  </si>
  <si>
    <t>62.22</t>
  </si>
  <si>
    <t>61.02</t>
  </si>
  <si>
    <t>86.12</t>
  </si>
  <si>
    <t>78.47</t>
  </si>
  <si>
    <t>61.68</t>
  </si>
  <si>
    <t>32.31</t>
  </si>
  <si>
    <t>35.60</t>
  </si>
  <si>
    <t>55.44</t>
  </si>
  <si>
    <t>46.79</t>
  </si>
  <si>
    <t>37.54</t>
  </si>
  <si>
    <t>2,614</t>
  </si>
  <si>
    <t>1,838</t>
  </si>
  <si>
    <t>2,708</t>
  </si>
  <si>
    <t>3,081</t>
  </si>
  <si>
    <t>2,242</t>
  </si>
  <si>
    <t>44,956.70</t>
  </si>
  <si>
    <t>1.30</t>
  </si>
  <si>
    <t>1.25</t>
  </si>
  <si>
    <t>1.55</t>
  </si>
  <si>
    <t>1.45</t>
  </si>
  <si>
    <t>2.2</t>
  </si>
  <si>
    <t>3.1</t>
  </si>
  <si>
    <t>2.6</t>
  </si>
  <si>
    <t>2.1</t>
  </si>
  <si>
    <t>2.5</t>
  </si>
  <si>
    <t>3.73</t>
  </si>
  <si>
    <t>3.08</t>
  </si>
  <si>
    <t>5.87</t>
  </si>
  <si>
    <t>5.21</t>
  </si>
  <si>
    <t>3.64</t>
  </si>
  <si>
    <t>15.59</t>
  </si>
  <si>
    <t>13.28</t>
  </si>
  <si>
    <t>10.26</t>
  </si>
  <si>
    <t>13.16</t>
  </si>
  <si>
    <t>13.70</t>
  </si>
  <si>
    <t>in € million</t>
  </si>
  <si>
    <t>in '000</t>
  </si>
  <si>
    <t>Information on Aurubis shares</t>
  </si>
  <si>
    <t>Security Identification Number</t>
  </si>
  <si>
    <t xml:space="preserve">676650 </t>
  </si>
  <si>
    <t xml:space="preserve">DE 000 67 66 504 </t>
  </si>
  <si>
    <t xml:space="preserve">Stock market segment </t>
  </si>
  <si>
    <t xml:space="preserve">MDAX </t>
  </si>
  <si>
    <t>Stock exchanges</t>
  </si>
  <si>
    <t>Regulated market: Frankfurt am Main and Hamburg; unofficial market: Berlin, Düsseldorf, Hanover, Munich, Stuttgart, Tradegate</t>
  </si>
  <si>
    <t xml:space="preserve">Market segment </t>
  </si>
  <si>
    <t xml:space="preserve">Prime Standard </t>
  </si>
  <si>
    <t xml:space="preserve">Issue price </t>
  </si>
  <si>
    <t xml:space="preserve">€ 12.78 </t>
  </si>
  <si>
    <t xml:space="preserve">Average daily trading volume </t>
  </si>
  <si>
    <t xml:space="preserve">192,482 shares in Xetra trading  </t>
  </si>
  <si>
    <t xml:space="preserve">Ticker symbol </t>
  </si>
  <si>
    <t xml:space="preserve">NDA </t>
  </si>
  <si>
    <t xml:space="preserve">Reuters code </t>
  </si>
  <si>
    <t xml:space="preserve">NAFG </t>
  </si>
  <si>
    <t xml:space="preserve">Bloomberg code </t>
  </si>
  <si>
    <t xml:space="preserve">NDA_GR </t>
  </si>
  <si>
    <t>Analyst coverage 2019/20</t>
  </si>
  <si>
    <r>
      <rPr>
        <vertAlign val="superscript"/>
        <sz val="12"/>
        <rFont val="Arial"/>
        <family val="2"/>
      </rPr>
      <t>1</t>
    </r>
    <r>
      <rPr>
        <sz val="12"/>
        <rFont val="Arial"/>
        <family val="2"/>
      </rPr>
      <t xml:space="preserve"> Coverage currently suspended due to a change in analyst.</t>
    </r>
  </si>
  <si>
    <t>Sites and employees</t>
  </si>
  <si>
    <t>Headquarters Aurubis AG</t>
  </si>
  <si>
    <t>Brussels</t>
  </si>
  <si>
    <t>6,662</t>
  </si>
  <si>
    <t>Employees in Europe</t>
  </si>
  <si>
    <t>Employees in the US</t>
  </si>
  <si>
    <t>Total employees</t>
  </si>
  <si>
    <t>US</t>
  </si>
  <si>
    <t>Asia</t>
  </si>
  <si>
    <t>UAE</t>
  </si>
  <si>
    <t>Hong Kong</t>
  </si>
  <si>
    <t>Beijing</t>
  </si>
  <si>
    <t>Singapore</t>
  </si>
  <si>
    <t>Tokyo</t>
  </si>
  <si>
    <t>Employees in Asia</t>
  </si>
  <si>
    <t>Europe</t>
  </si>
  <si>
    <t>Consolidated sites</t>
  </si>
  <si>
    <t>Non-consolidated sites and independent sales employees</t>
  </si>
  <si>
    <t>These figures include permanent and temporary employees as at the reporting date September 30, 2020. Excluding Schwermetall Halbzeugwerk GmbH &amp; Co. KG, Stolberg (DE), in which Aurubis holds a 50 % stake. Sites with no employees are not listed here.</t>
  </si>
  <si>
    <t>Operating return on capital employed (ROCE)</t>
  </si>
  <si>
    <r>
      <rPr>
        <vertAlign val="superscript"/>
        <sz val="12"/>
        <rFont val="Arial"/>
        <family val="2"/>
      </rPr>
      <t>1</t>
    </r>
    <r>
      <rPr>
        <sz val="12"/>
        <rFont val="Arial"/>
        <family val="2"/>
      </rPr>
      <t xml:space="preserve"> Result for four months already included in EBIT; pro forma additional result for eight months.</t>
    </r>
  </si>
  <si>
    <t>9/30/2020</t>
  </si>
  <si>
    <t>9/30/2019</t>
  </si>
  <si>
    <t>1,836</t>
  </si>
  <si>
    <t>1,485</t>
  </si>
  <si>
    <t>1,855</t>
  </si>
  <si>
    <t>1,532</t>
  </si>
  <si>
    <t>-1,149</t>
  </si>
  <si>
    <t>2,731</t>
  </si>
  <si>
    <t>2,418</t>
  </si>
  <si>
    <t>9.3 %</t>
  </si>
  <si>
    <t>8.6 %</t>
  </si>
  <si>
    <t>Fixed assets, excluding financial fixed assets</t>
  </si>
  <si>
    <t>Inventories</t>
  </si>
  <si>
    <t>Trade accounts receivable</t>
  </si>
  <si>
    <t>Other receivables and assets</t>
  </si>
  <si>
    <t>– Trade accounts payable</t>
  </si>
  <si>
    <t>– Provisions and other liabilities</t>
  </si>
  <si>
    <t>Capital employed as at the reporting date</t>
  </si>
  <si>
    <t>Earnings before taxes (EBT)</t>
  </si>
  <si>
    <t>Financial result</t>
  </si>
  <si>
    <t>Earnings before interest and taxes (EBIT)</t>
  </si>
  <si>
    <t>Investments accounted for using the equity method</t>
  </si>
  <si>
    <t>Earnings before interest and taxes (EBIT) – adjusted</t>
  </si>
  <si>
    <t>Return on capital employed (operating ROCE)</t>
  </si>
  <si>
    <r>
      <t xml:space="preserve">Pro forma EBIT of the Metallo Group </t>
    </r>
    <r>
      <rPr>
        <vertAlign val="superscript"/>
        <sz val="12"/>
        <rFont val="Arial"/>
        <family val="2"/>
      </rPr>
      <t>1</t>
    </r>
  </si>
  <si>
    <t>Occupational health and safety</t>
  </si>
  <si>
    <t>Absolute number of accidents (LTI)</t>
  </si>
  <si>
    <r>
      <t xml:space="preserve">5.4 </t>
    </r>
    <r>
      <rPr>
        <vertAlign val="superscript"/>
        <sz val="12"/>
        <color indexed="30"/>
        <rFont val="Arial"/>
        <family val="2"/>
      </rPr>
      <t>1</t>
    </r>
  </si>
  <si>
    <r>
      <t xml:space="preserve">6.0 </t>
    </r>
    <r>
      <rPr>
        <vertAlign val="superscript"/>
        <sz val="12"/>
        <rFont val="Arial"/>
        <family val="2"/>
      </rPr>
      <t>2</t>
    </r>
  </si>
  <si>
    <r>
      <t xml:space="preserve">5.9 </t>
    </r>
    <r>
      <rPr>
        <vertAlign val="superscript"/>
        <sz val="12"/>
        <rFont val="Arial"/>
        <family val="2"/>
      </rPr>
      <t>2</t>
    </r>
  </si>
  <si>
    <r>
      <t>Excluding Schwermetall Halbzeugwerk GmbH &amp; Co. KG.</t>
    </r>
    <r>
      <rPr>
        <vertAlign val="superscript"/>
        <sz val="12"/>
        <rFont val="Arial"/>
        <family val="2"/>
      </rPr>
      <t xml:space="preserve">
1</t>
    </r>
    <r>
      <rPr>
        <sz val="12"/>
        <rFont val="Arial"/>
        <family val="2"/>
      </rPr>
      <t xml:space="preserve"> Absolute number of accidents: includes Metallo starting June 1, 2020. LTIFR: Metallo included for the entire fiscal year so that the KPI can be compared.
</t>
    </r>
    <r>
      <rPr>
        <vertAlign val="superscript"/>
        <sz val="12"/>
        <rFont val="Arial"/>
        <family val="2"/>
      </rPr>
      <t>2</t>
    </r>
    <r>
      <rPr>
        <sz val="12"/>
        <rFont val="Arial"/>
        <family val="2"/>
      </rPr>
      <t xml:space="preserve"> Prior-year figures adjusted.</t>
    </r>
  </si>
  <si>
    <t>Reconciliation of the consolidated income statement</t>
  </si>
  <si>
    <t>12 months 2019/20</t>
  </si>
  <si>
    <t>12 months 2018/19</t>
  </si>
  <si>
    <t>Adjustment effects</t>
  </si>
  <si>
    <t>Fixed assets</t>
  </si>
  <si>
    <t>Operating</t>
  </si>
  <si>
    <t xml:space="preserve">12,429 </t>
  </si>
  <si>
    <t xml:space="preserve">11,897 </t>
  </si>
  <si>
    <t xml:space="preserve">118 </t>
  </si>
  <si>
    <t xml:space="preserve">-108 </t>
  </si>
  <si>
    <t xml:space="preserve">10 </t>
  </si>
  <si>
    <t xml:space="preserve">23 </t>
  </si>
  <si>
    <t xml:space="preserve">33 </t>
  </si>
  <si>
    <t xml:space="preserve">-11,199 </t>
  </si>
  <si>
    <t xml:space="preserve">-63 </t>
  </si>
  <si>
    <t xml:space="preserve">-11,262 </t>
  </si>
  <si>
    <t xml:space="preserve">-10,928 </t>
  </si>
  <si>
    <t xml:space="preserve">38 </t>
  </si>
  <si>
    <t xml:space="preserve">-10,890 </t>
  </si>
  <si>
    <t xml:space="preserve">1,404 </t>
  </si>
  <si>
    <t xml:space="preserve">-171 </t>
  </si>
  <si>
    <t xml:space="preserve">1,233 </t>
  </si>
  <si>
    <t xml:space="preserve">1,224 </t>
  </si>
  <si>
    <t xml:space="preserve">-56 </t>
  </si>
  <si>
    <t xml:space="preserve">1,168 </t>
  </si>
  <si>
    <t xml:space="preserve">-553 </t>
  </si>
  <si>
    <t xml:space="preserve">-210 </t>
  </si>
  <si>
    <t xml:space="preserve">-192 </t>
  </si>
  <si>
    <t xml:space="preserve">-265 </t>
  </si>
  <si>
    <t xml:space="preserve">376 </t>
  </si>
  <si>
    <t xml:space="preserve">223 </t>
  </si>
  <si>
    <t xml:space="preserve">275 </t>
  </si>
  <si>
    <t xml:space="preserve">208 </t>
  </si>
  <si>
    <t xml:space="preserve">6 </t>
  </si>
  <si>
    <t xml:space="preserve">7 </t>
  </si>
  <si>
    <t xml:space="preserve">13 </t>
  </si>
  <si>
    <t xml:space="preserve">-19 </t>
  </si>
  <si>
    <t xml:space="preserve">-3 </t>
  </si>
  <si>
    <t xml:space="preserve">367 </t>
  </si>
  <si>
    <t xml:space="preserve">25 </t>
  </si>
  <si>
    <t xml:space="preserve">221 </t>
  </si>
  <si>
    <t xml:space="preserve">264 </t>
  </si>
  <si>
    <t xml:space="preserve">-18 </t>
  </si>
  <si>
    <t xml:space="preserve">192 </t>
  </si>
  <si>
    <t>Revenues</t>
  </si>
  <si>
    <t>Changes in inventories of finished goods and work in process</t>
  </si>
  <si>
    <t>Own work capitalized</t>
  </si>
  <si>
    <t>Other operating income</t>
  </si>
  <si>
    <t>Cost of materials</t>
  </si>
  <si>
    <t>Gross profit</t>
  </si>
  <si>
    <t>Personnel expenses</t>
  </si>
  <si>
    <t>Depreciation of property, plant, and equipment and amortization of intangible assets</t>
  </si>
  <si>
    <t>Other operating expenses</t>
  </si>
  <si>
    <t>Operational result (EBIT)</t>
  </si>
  <si>
    <t>Result from investments measured using the equity method</t>
  </si>
  <si>
    <t>Interest income</t>
  </si>
  <si>
    <t>Interest expense</t>
  </si>
  <si>
    <t>Other financial income</t>
  </si>
  <si>
    <t>Other financial expenses</t>
  </si>
  <si>
    <t>Income taxes</t>
  </si>
  <si>
    <t xml:space="preserve">Consolidated net income </t>
  </si>
  <si>
    <t>Breakdown of revenues</t>
  </si>
  <si>
    <t>Germany</t>
  </si>
  <si>
    <t>European Union</t>
  </si>
  <si>
    <t>Rest of Europe</t>
  </si>
  <si>
    <t>Other</t>
  </si>
  <si>
    <t>IFRS consolidated income statement</t>
  </si>
  <si>
    <t xml:space="preserve">Cost of materials </t>
  </si>
  <si>
    <t xml:space="preserve">Gross profit </t>
  </si>
  <si>
    <t>Changes in inventories/own work capitalized</t>
  </si>
  <si>
    <t xml:space="preserve">Personnel expenses </t>
  </si>
  <si>
    <t xml:space="preserve">Depreciation of property, plant, and equipment and amortization of intangible assets </t>
  </si>
  <si>
    <t xml:space="preserve">Operational result (EBIT) </t>
  </si>
  <si>
    <t xml:space="preserve">Income taxes </t>
  </si>
  <si>
    <t>12,429</t>
  </si>
  <si>
    <t>11,897</t>
  </si>
  <si>
    <t>-11,199</t>
  </si>
  <si>
    <t>-10,928</t>
  </si>
  <si>
    <t>Development of borrowings</t>
  </si>
  <si>
    <t>Non-current bank borrowings</t>
  </si>
  <si>
    <t>Non-current lease liabilities</t>
  </si>
  <si>
    <t>Non-current borrowings</t>
  </si>
  <si>
    <t>Current bank borrowings</t>
  </si>
  <si>
    <t>Current lease liabilities</t>
  </si>
  <si>
    <t>Current borrowings</t>
  </si>
  <si>
    <t>Borrowings</t>
  </si>
  <si>
    <t>Structure of the statement of financial position for the Group</t>
  </si>
  <si>
    <t>Receivables, etc.</t>
  </si>
  <si>
    <t>Cash and cash equivalents</t>
  </si>
  <si>
    <t>Equity</t>
  </si>
  <si>
    <t>Provisions</t>
  </si>
  <si>
    <t>Liabilities</t>
  </si>
  <si>
    <t>Reconciliation of the consolidated statement of financial position</t>
  </si>
  <si>
    <t>ASSETS</t>
  </si>
  <si>
    <t>EQUITY AND LIABILITIES</t>
  </si>
  <si>
    <t xml:space="preserve">1,904 </t>
  </si>
  <si>
    <t xml:space="preserve">3 </t>
  </si>
  <si>
    <t xml:space="preserve">-25 </t>
  </si>
  <si>
    <t xml:space="preserve">1,871 </t>
  </si>
  <si>
    <t xml:space="preserve">1,560 </t>
  </si>
  <si>
    <t xml:space="preserve">1,499 </t>
  </si>
  <si>
    <t>Deferred tax assets</t>
  </si>
  <si>
    <t xml:space="preserve">9 </t>
  </si>
  <si>
    <t xml:space="preserve">11 </t>
  </si>
  <si>
    <t>Non-current receivables and other assets</t>
  </si>
  <si>
    <t xml:space="preserve">36 </t>
  </si>
  <si>
    <t xml:space="preserve">2,464 </t>
  </si>
  <si>
    <t xml:space="preserve">-612 </t>
  </si>
  <si>
    <t xml:space="preserve">1,855 </t>
  </si>
  <si>
    <t xml:space="preserve">1,993 </t>
  </si>
  <si>
    <t xml:space="preserve">1,532 </t>
  </si>
  <si>
    <t>Current receivables and other assets</t>
  </si>
  <si>
    <t xml:space="preserve">629 </t>
  </si>
  <si>
    <t xml:space="preserve">634 </t>
  </si>
  <si>
    <t xml:space="preserve">481 </t>
  </si>
  <si>
    <t>Assets held for sale</t>
  </si>
  <si>
    <t xml:space="preserve">Total assets </t>
  </si>
  <si>
    <t xml:space="preserve">5,534 </t>
  </si>
  <si>
    <t xml:space="preserve">4,897 </t>
  </si>
  <si>
    <t xml:space="preserve">4,535 </t>
  </si>
  <si>
    <t xml:space="preserve">-432 </t>
  </si>
  <si>
    <t xml:space="preserve">4,059 </t>
  </si>
  <si>
    <t>2,851</t>
  </si>
  <si>
    <t>2,403</t>
  </si>
  <si>
    <t>2,598</t>
  </si>
  <si>
    <t>2,234</t>
  </si>
  <si>
    <t>Deferred tax liabilities</t>
  </si>
  <si>
    <t>Non-current provisions</t>
  </si>
  <si>
    <t>Non-current liabilities</t>
  </si>
  <si>
    <t>Current provisions</t>
  </si>
  <si>
    <t>Current liabilities</t>
  </si>
  <si>
    <t>1,386</t>
  </si>
  <si>
    <t>1,392</t>
  </si>
  <si>
    <t>1,148</t>
  </si>
  <si>
    <t>Liabilities deriving from assets held for sale</t>
  </si>
  <si>
    <t xml:space="preserve">Total equity and liabilities </t>
  </si>
  <si>
    <t>5,534</t>
  </si>
  <si>
    <t>4,897</t>
  </si>
  <si>
    <t>4,535</t>
  </si>
  <si>
    <r>
      <t xml:space="preserve">Pro forma EBIT of Metallo </t>
    </r>
    <r>
      <rPr>
        <vertAlign val="superscript"/>
        <sz val="12"/>
        <rFont val="Arial"/>
        <family val="2"/>
      </rPr>
      <t>1</t>
    </r>
  </si>
  <si>
    <r>
      <rPr>
        <vertAlign val="superscript"/>
        <sz val="12"/>
        <rFont val="Arial"/>
        <family val="2"/>
      </rPr>
      <t>1</t>
    </r>
    <r>
      <rPr>
        <sz val="12"/>
        <rFont val="Arial"/>
        <family val="2"/>
      </rPr>
      <t xml:space="preserve"> Result for four months already included in EBIT; pro forma additional result for eight months.</t>
    </r>
  </si>
  <si>
    <t>Group financial ratios (operating)</t>
  </si>
  <si>
    <t>Debt coverage = net borrowings/EBlTDA</t>
  </si>
  <si>
    <t>0.2</t>
  </si>
  <si>
    <t>-0.4</t>
  </si>
  <si>
    <t>Interest coverage = EBITDA/net interest</t>
  </si>
  <si>
    <t>31.4</t>
  </si>
  <si>
    <t>21.9</t>
  </si>
  <si>
    <t>Analysis of liquidity and funding</t>
  </si>
  <si>
    <t>12 months</t>
  </si>
  <si>
    <t>Cash inflow from operating activities (net cash flow)</t>
  </si>
  <si>
    <t>Cash outflow from investing activities</t>
  </si>
  <si>
    <t>Purchase of treasury shares</t>
  </si>
  <si>
    <t>Interest paid</t>
  </si>
  <si>
    <t>Dividend payment</t>
  </si>
  <si>
    <t>Free cash flow</t>
  </si>
  <si>
    <t>Proceeds and payments deriving from financial liabilities</t>
  </si>
  <si>
    <t>Net change in cash and cash equivalents</t>
  </si>
  <si>
    <t>Net financial position of the Group</t>
  </si>
  <si>
    <t xml:space="preserve">Net financial position </t>
  </si>
  <si>
    <t>Key figures segment Metal Refining &amp; Processing</t>
  </si>
  <si>
    <t>2019/20 operating</t>
  </si>
  <si>
    <t>2018/19
operating</t>
  </si>
  <si>
    <t>11,469</t>
  </si>
  <si>
    <t>10,742</t>
  </si>
  <si>
    <t>Operating EBIT</t>
  </si>
  <si>
    <t>Operating EBT</t>
  </si>
  <si>
    <t>Capital expenditure</t>
  </si>
  <si>
    <t>Depreciation and amortization</t>
  </si>
  <si>
    <t>Operating ROCE</t>
  </si>
  <si>
    <t>15.5 %</t>
  </si>
  <si>
    <t>Capital employed</t>
  </si>
  <si>
    <t>2,438</t>
  </si>
  <si>
    <t>2,013</t>
  </si>
  <si>
    <t>Number of employees (average)</t>
  </si>
  <si>
    <t>4,935</t>
  </si>
  <si>
    <t>4,628</t>
  </si>
  <si>
    <r>
      <t xml:space="preserve">13.8 % </t>
    </r>
    <r>
      <rPr>
        <vertAlign val="superscript"/>
        <sz val="12"/>
        <color indexed="30"/>
        <rFont val="Arial"/>
        <family val="2"/>
      </rPr>
      <t>1</t>
    </r>
  </si>
  <si>
    <t>Sales volumes of other metals</t>
  </si>
  <si>
    <t>Silver</t>
  </si>
  <si>
    <t>Lead</t>
  </si>
  <si>
    <t>Tin</t>
  </si>
  <si>
    <t>Zinc</t>
  </si>
  <si>
    <t>Minor metals</t>
  </si>
  <si>
    <t>Platinum group metals (PGMs)</t>
  </si>
  <si>
    <t xml:space="preserve">Metallo sites included for four months. </t>
  </si>
  <si>
    <t>28,014</t>
  </si>
  <si>
    <t>19,038</t>
  </si>
  <si>
    <t>3,395</t>
  </si>
  <si>
    <t>3,067</t>
  </si>
  <si>
    <t>4,213</t>
  </si>
  <si>
    <t>1,631</t>
  </si>
  <si>
    <t>3,565</t>
  </si>
  <si>
    <t>8,935</t>
  </si>
  <si>
    <t>9,771</t>
  </si>
  <si>
    <t>2018/19 operating</t>
  </si>
  <si>
    <t>Average number of employees adjusted for the previous year.</t>
  </si>
  <si>
    <t>1,086</t>
  </si>
  <si>
    <t>1,300</t>
  </si>
  <si>
    <t>3.0 %</t>
  </si>
  <si>
    <t>-10.6 %</t>
  </si>
  <si>
    <t>1,632</t>
  </si>
  <si>
    <t>1,729</t>
  </si>
  <si>
    <t>Income statement</t>
  </si>
  <si>
    <t>9,005</t>
  </si>
  <si>
    <t>8,200</t>
  </si>
  <si>
    <t>-8,481</t>
  </si>
  <si>
    <t>-7,774</t>
  </si>
  <si>
    <t xml:space="preserve">Financial result </t>
  </si>
  <si>
    <t>Result from normal business activities (EBT)</t>
  </si>
  <si>
    <t xml:space="preserve">Taxes </t>
  </si>
  <si>
    <t xml:space="preserve">Net income for the year </t>
  </si>
  <si>
    <t>Balance sheet structure of Aurubis AG</t>
  </si>
  <si>
    <t>Provisions and accrued liabilities</t>
  </si>
  <si>
    <t xml:space="preserve">Potential effect on earnings </t>
  </si>
  <si>
    <t>Likelihood</t>
  </si>
  <si>
    <t>high</t>
  </si>
  <si>
    <t xml:space="preserve">medium </t>
  </si>
  <si>
    <t>low</t>
  </si>
  <si>
    <t>unlikely</t>
  </si>
  <si>
    <t>Consolidated Statement of Comprehensive Income for the period from October 1 to September 30 (IFRS)</t>
  </si>
  <si>
    <t>Consolidated Statement of Financial Position Assets (IFRS)</t>
  </si>
  <si>
    <t>Consolidated Cash Flow Statement for the period from October 1 to September 30 (IFRS)</t>
  </si>
  <si>
    <t>Consolidated Statement of Changes in Equity</t>
  </si>
  <si>
    <t>Financial Calendar</t>
  </si>
  <si>
    <t>5-Year Overview Aurubis Group (IFRS)</t>
  </si>
  <si>
    <t>February 5, 2021</t>
  </si>
  <si>
    <t>Quarterly Report on the First 3 Months 2020/21</t>
  </si>
  <si>
    <t>February 11, 2021</t>
  </si>
  <si>
    <t>Annual General Meeting</t>
  </si>
  <si>
    <t>May 10, 2021</t>
  </si>
  <si>
    <t>Interim Report on the First 6 Months 2020/21</t>
  </si>
  <si>
    <t>August 5, 2021</t>
  </si>
  <si>
    <t>Quarterly Report on the First 9 Months 2020/21</t>
  </si>
  <si>
    <t>December 3, 2021</t>
  </si>
  <si>
    <t>Annual Report 2020/21</t>
  </si>
  <si>
    <t>Results</t>
  </si>
  <si>
    <t>€ million</t>
  </si>
  <si>
    <t>11,694</t>
  </si>
  <si>
    <t>9,880</t>
  </si>
  <si>
    <t>9,475</t>
  </si>
  <si>
    <t xml:space="preserve">EBT </t>
  </si>
  <si>
    <t>Consolidated net income</t>
  </si>
  <si>
    <t>Net cash flow</t>
  </si>
  <si>
    <t>Capital expenditure (incl. finance leases)</t>
  </si>
  <si>
    <t>9.3</t>
  </si>
  <si>
    <t>8.6</t>
  </si>
  <si>
    <t>15.0</t>
  </si>
  <si>
    <t>10.9</t>
  </si>
  <si>
    <r>
      <t xml:space="preserve">Operating EBITDA </t>
    </r>
    <r>
      <rPr>
        <vertAlign val="superscript"/>
        <sz val="12"/>
        <rFont val="Arial"/>
        <family val="2"/>
      </rPr>
      <t>1</t>
    </r>
  </si>
  <si>
    <r>
      <t xml:space="preserve">Operating EBIT </t>
    </r>
    <r>
      <rPr>
        <vertAlign val="superscript"/>
        <sz val="12"/>
        <rFont val="Arial"/>
        <family val="2"/>
      </rPr>
      <t>1</t>
    </r>
  </si>
  <si>
    <r>
      <t xml:space="preserve">Operating EBT </t>
    </r>
    <r>
      <rPr>
        <vertAlign val="superscript"/>
        <sz val="12"/>
        <rFont val="Arial"/>
        <family val="2"/>
      </rPr>
      <t>1, 2</t>
    </r>
  </si>
  <si>
    <r>
      <t xml:space="preserve">Operating consolidated net income </t>
    </r>
    <r>
      <rPr>
        <vertAlign val="superscript"/>
        <sz val="12"/>
        <rFont val="Arial"/>
        <family val="2"/>
      </rPr>
      <t>1</t>
    </r>
  </si>
  <si>
    <r>
      <t xml:space="preserve">Operating ROCE </t>
    </r>
    <r>
      <rPr>
        <vertAlign val="superscript"/>
        <sz val="12"/>
        <rFont val="Arial"/>
        <family val="2"/>
      </rPr>
      <t>2</t>
    </r>
  </si>
  <si>
    <t>Consolidated statement of financial position</t>
  </si>
  <si>
    <t>Total assets</t>
  </si>
  <si>
    <t>4,503</t>
  </si>
  <si>
    <t>4,361</t>
  </si>
  <si>
    <t>4,027</t>
  </si>
  <si>
    <t>1,904</t>
  </si>
  <si>
    <t>1,560</t>
  </si>
  <si>
    <t>1,528</t>
  </si>
  <si>
    <t>1,489</t>
  </si>
  <si>
    <t>1,450</t>
  </si>
  <si>
    <t>2,566</t>
  </si>
  <si>
    <t>2,366</t>
  </si>
  <si>
    <t>1,991</t>
  </si>
  <si>
    <t>Aurubis shares</t>
  </si>
  <si>
    <t>Market capitalization</t>
  </si>
  <si>
    <t>Earnings per share</t>
  </si>
  <si>
    <t>5.95</t>
  </si>
  <si>
    <t>4.28</t>
  </si>
  <si>
    <t>6.52</t>
  </si>
  <si>
    <t>7.80</t>
  </si>
  <si>
    <t>2.71</t>
  </si>
  <si>
    <r>
      <t xml:space="preserve">Operating earnings per share </t>
    </r>
    <r>
      <rPr>
        <vertAlign val="superscript"/>
        <sz val="12"/>
        <rFont val="Arial"/>
        <family val="2"/>
      </rPr>
      <t>1</t>
    </r>
  </si>
  <si>
    <r>
      <t xml:space="preserve">Dividend per share </t>
    </r>
    <r>
      <rPr>
        <vertAlign val="superscript"/>
        <sz val="12"/>
        <rFont val="Arial"/>
        <family val="2"/>
      </rPr>
      <t>3</t>
    </r>
  </si>
  <si>
    <t>Consolidated Income Statement for the period from 
October 1 to September 30 (IFRS)</t>
  </si>
  <si>
    <t>Note</t>
  </si>
  <si>
    <t>12 months
2018/19</t>
  </si>
  <si>
    <t>in € thousand</t>
  </si>
  <si>
    <t>12,428,542</t>
  </si>
  <si>
    <t>11,897,056</t>
  </si>
  <si>
    <t>117,996</t>
  </si>
  <si>
    <t>173,080</t>
  </si>
  <si>
    <t>22,517</t>
  </si>
  <si>
    <t>19,992</t>
  </si>
  <si>
    <t>33,407</t>
  </si>
  <si>
    <t>61,995</t>
  </si>
  <si>
    <t>-11,198,139</t>
  </si>
  <si>
    <t>-10,928,470</t>
  </si>
  <si>
    <t>1,404,323</t>
  </si>
  <si>
    <t>1,223,653</t>
  </si>
  <si>
    <t>-552,572</t>
  </si>
  <si>
    <t>-504,986</t>
  </si>
  <si>
    <t>-209,826</t>
  </si>
  <si>
    <t>-140,000</t>
  </si>
  <si>
    <t>-266,333</t>
  </si>
  <si>
    <t>-303,754</t>
  </si>
  <si>
    <t>375,592</t>
  </si>
  <si>
    <t>274,913</t>
  </si>
  <si>
    <t>6,455</t>
  </si>
  <si>
    <t>4,764</t>
  </si>
  <si>
    <t>6,679</t>
  </si>
  <si>
    <t>3,932</t>
  </si>
  <si>
    <t>-18,832</t>
  </si>
  <si>
    <t>-20,292</t>
  </si>
  <si>
    <t>-2,659</t>
  </si>
  <si>
    <t>367,323</t>
  </si>
  <si>
    <t>263,693</t>
  </si>
  <si>
    <t>-101,960</t>
  </si>
  <si>
    <t>-70,987</t>
  </si>
  <si>
    <t>265,363</t>
  </si>
  <si>
    <t>192,706</t>
  </si>
  <si>
    <t>Consolidated net income attributable to Aurubis AG shareholders</t>
  </si>
  <si>
    <t>265,172</t>
  </si>
  <si>
    <t>192,578</t>
  </si>
  <si>
    <t>Consolidated net income attributable to non-controlling interests</t>
  </si>
  <si>
    <t>Basic earnings per share (in €)</t>
  </si>
  <si>
    <t>Diluted earnings per share (in €)</t>
  </si>
  <si>
    <t>Prior-year figures retrospectively adjusted due to the reclassification of Segment FRP.</t>
  </si>
  <si>
    <t>Items that will be reclassified to profit or loss in the future</t>
  </si>
  <si>
    <t>Measurement at market of cash flow hedges</t>
  </si>
  <si>
    <t>38,602</t>
  </si>
  <si>
    <t>-5,353</t>
  </si>
  <si>
    <t>Hedging costs</t>
  </si>
  <si>
    <t>2,071</t>
  </si>
  <si>
    <t>Changes deriving from translation of foreign currencies</t>
  </si>
  <si>
    <t>2,619</t>
  </si>
  <si>
    <t>-8,554</t>
  </si>
  <si>
    <t>Items that will not be reclassified to profit or loss</t>
  </si>
  <si>
    <t>Measurement at market of financial investments</t>
  </si>
  <si>
    <t>-2,193</t>
  </si>
  <si>
    <t>-20,187</t>
  </si>
  <si>
    <t>Remeasurement of the net liability deriving from defined benefit obligations</t>
  </si>
  <si>
    <t>84,083</t>
  </si>
  <si>
    <t>-104,369</t>
  </si>
  <si>
    <t>-27,914</t>
  </si>
  <si>
    <t>32,865</t>
  </si>
  <si>
    <t>Financial fixed assets accounted for using the equity method – remeasurement of the net liability deriving from defined benefit obligations, after taxes</t>
  </si>
  <si>
    <t>Other comprehensive income/loss</t>
  </si>
  <si>
    <t>85,526</t>
  </si>
  <si>
    <t>-94,366</t>
  </si>
  <si>
    <t>Consolidated total comprehensive income</t>
  </si>
  <si>
    <t>350,889</t>
  </si>
  <si>
    <t>98,340</t>
  </si>
  <si>
    <t>Consolidated total comprehensive income attributable to Aurubis AG shareholders</t>
  </si>
  <si>
    <t>350,699</t>
  </si>
  <si>
    <t>98,212</t>
  </si>
  <si>
    <t>Consolidated total comprehensive income attributable to 
non-controlling interests</t>
  </si>
  <si>
    <t>Intangible assets</t>
  </si>
  <si>
    <t>171,945</t>
  </si>
  <si>
    <t>123,259</t>
  </si>
  <si>
    <t>Property, plant, and equipment</t>
  </si>
  <si>
    <t>1,640,800</t>
  </si>
  <si>
    <t>1,368,978</t>
  </si>
  <si>
    <t>Financial fixed assets</t>
  </si>
  <si>
    <t>35,616</t>
  </si>
  <si>
    <t>14,109</t>
  </si>
  <si>
    <t>Investments measured using the equity method</t>
  </si>
  <si>
    <t>55,453</t>
  </si>
  <si>
    <t>53,636</t>
  </si>
  <si>
    <t>8,711</t>
  </si>
  <si>
    <t>7,800</t>
  </si>
  <si>
    <t>Non-current financial assets</t>
  </si>
  <si>
    <t>34,619</t>
  </si>
  <si>
    <t>28,515</t>
  </si>
  <si>
    <t>Other non-current non-financial assets</t>
  </si>
  <si>
    <t>1,430</t>
  </si>
  <si>
    <t>1,777</t>
  </si>
  <si>
    <t>Non-current assets</t>
  </si>
  <si>
    <t xml:space="preserve"> </t>
  </si>
  <si>
    <t>1,948,574</t>
  </si>
  <si>
    <t>1,598,074</t>
  </si>
  <si>
    <t>2,463,771</t>
  </si>
  <si>
    <t>1,993,294</t>
  </si>
  <si>
    <t>485,282</t>
  </si>
  <si>
    <t>390,145</t>
  </si>
  <si>
    <t>Other current financial assets</t>
  </si>
  <si>
    <t>99,252</t>
  </si>
  <si>
    <t>70,264</t>
  </si>
  <si>
    <t>Other current non-financial assets</t>
  </si>
  <si>
    <t>44,200</t>
  </si>
  <si>
    <t>41,444</t>
  </si>
  <si>
    <t>481,064</t>
  </si>
  <si>
    <t>441,461</t>
  </si>
  <si>
    <t>11,360</t>
  </si>
  <si>
    <t>Current assets</t>
  </si>
  <si>
    <t>3,584,929</t>
  </si>
  <si>
    <t>2,936,608</t>
  </si>
  <si>
    <t>Consolidated Statement of Financial Position Equity and liabilities (IFRS)</t>
  </si>
  <si>
    <t>Subscribed capital</t>
  </si>
  <si>
    <t>115,089</t>
  </si>
  <si>
    <t>Additional paid-in capital</t>
  </si>
  <si>
    <t>343,032</t>
  </si>
  <si>
    <t>Treasury shares</t>
  </si>
  <si>
    <t>-41,304</t>
  </si>
  <si>
    <t>Generated Group equity</t>
  </si>
  <si>
    <t>2,434,664</t>
  </si>
  <si>
    <t>2,169,448</t>
  </si>
  <si>
    <t>Accumulated other comprehensive income components</t>
  </si>
  <si>
    <t>-1,042</t>
  </si>
  <si>
    <t>-30,328</t>
  </si>
  <si>
    <t>Equity attributable to Aurubis AG shareholders</t>
  </si>
  <si>
    <t>2,850,439</t>
  </si>
  <si>
    <t>2,597,241</t>
  </si>
  <si>
    <t>Non-controlling interests</t>
  </si>
  <si>
    <t>2,850,978</t>
  </si>
  <si>
    <t>2,597,780</t>
  </si>
  <si>
    <t>Pension provisions and similar obligations</t>
  </si>
  <si>
    <t>260,396</t>
  </si>
  <si>
    <t>336,774</t>
  </si>
  <si>
    <t>Other non-current provisions</t>
  </si>
  <si>
    <t>71,732</t>
  </si>
  <si>
    <t>65,909</t>
  </si>
  <si>
    <t>301,211</t>
  </si>
  <si>
    <t>181,845</t>
  </si>
  <si>
    <t>555,676</t>
  </si>
  <si>
    <t>149,832</t>
  </si>
  <si>
    <t>Other non-current financial liabilities</t>
  </si>
  <si>
    <t>20,807</t>
  </si>
  <si>
    <t>3,144</t>
  </si>
  <si>
    <t>Non-current non-financial liabilities</t>
  </si>
  <si>
    <t>1,176</t>
  </si>
  <si>
    <t>1,271</t>
  </si>
  <si>
    <t>1,210,998</t>
  </si>
  <si>
    <t>738,775</t>
  </si>
  <si>
    <t>77,628</t>
  </si>
  <si>
    <t>50,399</t>
  </si>
  <si>
    <t>Trade accounts payable</t>
  </si>
  <si>
    <t>1,144,025</t>
  </si>
  <si>
    <t>817,732</t>
  </si>
  <si>
    <t>Income tax liabilities</t>
  </si>
  <si>
    <t>17,886</t>
  </si>
  <si>
    <t>13,836</t>
  </si>
  <si>
    <t>27,636</t>
  </si>
  <si>
    <t>152,889</t>
  </si>
  <si>
    <t>Other current financial liabilities</t>
  </si>
  <si>
    <t>148,334</t>
  </si>
  <si>
    <t>122,335</t>
  </si>
  <si>
    <t>Other current non-financial liabilities</t>
  </si>
  <si>
    <t>48,479</t>
  </si>
  <si>
    <t>40,936</t>
  </si>
  <si>
    <t>7,539</t>
  </si>
  <si>
    <t>1,471,527</t>
  </si>
  <si>
    <t>1,198,127</t>
  </si>
  <si>
    <t>Total equity and liabilities</t>
  </si>
  <si>
    <t>5,533,503</t>
  </si>
  <si>
    <t>4,534,682</t>
  </si>
  <si>
    <t>Earnings before taxes</t>
  </si>
  <si>
    <t>Depreciation and amortization of fixed assets (including impairment losses or reversals)</t>
  </si>
  <si>
    <t>209,653</t>
  </si>
  <si>
    <t>133,665</t>
  </si>
  <si>
    <t>Change in allowances on receivables and other assets</t>
  </si>
  <si>
    <t>1,261</t>
  </si>
  <si>
    <t>Change in non-current provisions</t>
  </si>
  <si>
    <t>1,200</t>
  </si>
  <si>
    <t>2,736</t>
  </si>
  <si>
    <t>Net gains/losses on disposal of fixed assets</t>
  </si>
  <si>
    <t>2,230</t>
  </si>
  <si>
    <t>32,123</t>
  </si>
  <si>
    <t>Measurement of derivatives</t>
  </si>
  <si>
    <t>15,967</t>
  </si>
  <si>
    <t>17,467</t>
  </si>
  <si>
    <t>Other non-cash items</t>
  </si>
  <si>
    <t>6,314</t>
  </si>
  <si>
    <t>4,589</t>
  </si>
  <si>
    <t>Expenses and income included in the financial result</t>
  </si>
  <si>
    <t>8,269</t>
  </si>
  <si>
    <t>11,220</t>
  </si>
  <si>
    <t>Income taxes received/paid</t>
  </si>
  <si>
    <t>-64,099</t>
  </si>
  <si>
    <t>-67,006</t>
  </si>
  <si>
    <t>Gross cash flow</t>
  </si>
  <si>
    <t>548,118</t>
  </si>
  <si>
    <t>398,865</t>
  </si>
  <si>
    <t>Change in receivables and other assets</t>
  </si>
  <si>
    <t>-49,149</t>
  </si>
  <si>
    <t>-15,969</t>
  </si>
  <si>
    <t>Change in inventories (including measurement effects)</t>
  </si>
  <si>
    <t>-344,988</t>
  </si>
  <si>
    <t>-33,227</t>
  </si>
  <si>
    <t>Change in current provisions</t>
  </si>
  <si>
    <t>23,675</t>
  </si>
  <si>
    <t>8,501</t>
  </si>
  <si>
    <t>Change in liabilities (excluding financial liabilities)</t>
  </si>
  <si>
    <t>281,283</t>
  </si>
  <si>
    <t>-86,496</t>
  </si>
  <si>
    <t>458,939</t>
  </si>
  <si>
    <t>271,674</t>
  </si>
  <si>
    <t>Payments for investments in fixed assets</t>
  </si>
  <si>
    <t>-229,955</t>
  </si>
  <si>
    <t>-221,481</t>
  </si>
  <si>
    <t>Payments for the acquisition of shares in affiliated companies less cash acquired</t>
  </si>
  <si>
    <t>-332,213</t>
  </si>
  <si>
    <t>Payments from the take-up of loans granted by third parties</t>
  </si>
  <si>
    <t>-5,359</t>
  </si>
  <si>
    <t>Proceeds from the disposal of fixed assets</t>
  </si>
  <si>
    <t>1,592</t>
  </si>
  <si>
    <t>Interest received</t>
  </si>
  <si>
    <t>Dividends received</t>
  </si>
  <si>
    <t>4,888</t>
  </si>
  <si>
    <t>8,080</t>
  </si>
  <si>
    <t>-555,631</t>
  </si>
  <si>
    <t>-207,877</t>
  </si>
  <si>
    <t>Proceeds deriving from the take-up of financial liabilities</t>
  </si>
  <si>
    <t>411,124</t>
  </si>
  <si>
    <t>144,464</t>
  </si>
  <si>
    <t>Payments for the redemption of bonds and financial liabilities</t>
  </si>
  <si>
    <t>-162,953</t>
  </si>
  <si>
    <t>-160,219</t>
  </si>
  <si>
    <t>Acquisition of treasury shares</t>
  </si>
  <si>
    <t>-39,288</t>
  </si>
  <si>
    <t>-15,996</t>
  </si>
  <si>
    <t>-16,193</t>
  </si>
  <si>
    <t>Dividends paid</t>
  </si>
  <si>
    <t>-56,386</t>
  </si>
  <si>
    <t>-69,828</t>
  </si>
  <si>
    <t>Cash outflow from financing activities</t>
  </si>
  <si>
    <t>136,501</t>
  </si>
  <si>
    <t>-101,776</t>
  </si>
  <si>
    <t>39,808</t>
  </si>
  <si>
    <t>-37,979</t>
  </si>
  <si>
    <t>Changes resulting from movements in exchange rates</t>
  </si>
  <si>
    <t>Cash and cash equivalents at beginning of period</t>
  </si>
  <si>
    <t>479,223</t>
  </si>
  <si>
    <t>Cash and cash equivalents at end of period</t>
  </si>
  <si>
    <t>Hedging 
costs</t>
  </si>
  <si>
    <t>Currency translation differences</t>
  </si>
  <si>
    <t>Income 
taxes</t>
  </si>
  <si>
    <t>Total 
equity</t>
  </si>
  <si>
    <t>Balance as at 9/30/2018</t>
  </si>
  <si>
    <t>2,093,708</t>
  </si>
  <si>
    <t>-7,051</t>
  </si>
  <si>
    <t>15,230</t>
  </si>
  <si>
    <t>9,042</t>
  </si>
  <si>
    <t>2,568,803</t>
  </si>
  <si>
    <t>2,569,359</t>
  </si>
  <si>
    <t>Adjustment pursuant to IAS 8</t>
  </si>
  <si>
    <t>24,520</t>
  </si>
  <si>
    <t>-24,593</t>
  </si>
  <si>
    <t>Balance as at 10/1/2018</t>
  </si>
  <si>
    <t>2,118,228</t>
  </si>
  <si>
    <t>-9,363</t>
  </si>
  <si>
    <t>2,568,335</t>
  </si>
  <si>
    <t>2,568,891</t>
  </si>
  <si>
    <t>-69,683</t>
  </si>
  <si>
    <t>Acquisition of non-controlling interests</t>
  </si>
  <si>
    <t>Consolidated total comprehensive income/loss</t>
  </si>
  <si>
    <t>120,526</t>
  </si>
  <si>
    <t>-20,188</t>
  </si>
  <si>
    <t>of which other comprehensive income/loss</t>
  </si>
  <si>
    <t>-72,052</t>
  </si>
  <si>
    <t>Balance as at 9/30/2019</t>
  </si>
  <si>
    <t>-12,404</t>
  </si>
  <si>
    <t>-29,551</t>
  </si>
  <si>
    <t>11,661</t>
  </si>
  <si>
    <t>Balance as at 10/1/2019</t>
  </si>
  <si>
    <t>-56,196</t>
  </si>
  <si>
    <t>321,412</t>
  </si>
  <si>
    <t>of which consolidated net income</t>
  </si>
  <si>
    <t>56,241</t>
  </si>
  <si>
    <t>85,528</t>
  </si>
  <si>
    <t>85,527</t>
  </si>
  <si>
    <t>Balance as at 9/30/2020</t>
  </si>
  <si>
    <t>26,198</t>
  </si>
  <si>
    <t>1,572</t>
  </si>
  <si>
    <t>-31,744</t>
  </si>
  <si>
    <t>11,022</t>
  </si>
  <si>
    <t>-8,089</t>
  </si>
  <si>
    <r>
      <t xml:space="preserve">Average number of training hours per employee </t>
    </r>
    <r>
      <rPr>
        <vertAlign val="superscript"/>
        <sz val="12"/>
        <rFont val="Arial"/>
        <family val="2"/>
      </rPr>
      <t>1, 2</t>
    </r>
  </si>
  <si>
    <t>Site</t>
  </si>
  <si>
    <t>Hamburg, headquarters (DE)</t>
  </si>
  <si>
    <t>Production sites</t>
  </si>
  <si>
    <r>
      <t xml:space="preserve">Stolberg, Schwermetall 
Halbzeugwerk (DE) </t>
    </r>
    <r>
      <rPr>
        <vertAlign val="superscript"/>
        <sz val="12"/>
        <rFont val="Arial"/>
        <family val="2"/>
      </rPr>
      <t>2</t>
    </r>
  </si>
  <si>
    <t>Slitting centers</t>
  </si>
  <si>
    <t>Group
representative
office</t>
  </si>
  <si>
    <t>Earnings before interest and taxes 
(EBIT) – adjusted</t>
  </si>
  <si>
    <t>Technology Committee</t>
  </si>
  <si>
    <t>Bastian Synagowitz</t>
  </si>
  <si>
    <r>
      <t xml:space="preserve">Goldman Sachs </t>
    </r>
    <r>
      <rPr>
        <vertAlign val="superscript"/>
        <sz val="12"/>
        <rFont val="Arial"/>
        <family val="2"/>
      </rPr>
      <t>1</t>
    </r>
  </si>
  <si>
    <t>Hauck &amp; Aufhäuser</t>
  </si>
  <si>
    <t>Independent Research GmbH</t>
  </si>
  <si>
    <t>Olivia Du /Kevin Kerdouli
(since September 2020)</t>
  </si>
  <si>
    <t>Personnel Committee</t>
  </si>
  <si>
    <t>Environment, 
social, and corporate governance (ESG)</t>
  </si>
  <si>
    <t>Variable com-pensation for several years: deferred stock</t>
  </si>
  <si>
    <t>Variable com-pensation for several years: performance cash plan</t>
  </si>
  <si>
    <r>
      <rPr>
        <vertAlign val="superscript"/>
        <sz val="12"/>
        <rFont val="Arial"/>
        <family val="2"/>
      </rPr>
      <t>1</t>
    </r>
    <r>
      <rPr>
        <sz val="12"/>
        <rFont val="Arial"/>
        <family val="2"/>
      </rPr>
      <t xml:space="preserve"> Refers to compensation for the time period from August 15, 2020 to September 30, 2020.
</t>
    </r>
    <r>
      <rPr>
        <vertAlign val="superscript"/>
        <sz val="12"/>
        <rFont val="Arial"/>
        <family val="2"/>
      </rPr>
      <t>2</t>
    </r>
    <r>
      <rPr>
        <sz val="12"/>
        <rFont val="Arial"/>
        <family val="2"/>
      </rPr>
      <t xml:space="preserve"> Refers to compensation in the last fiscal year 2018/19 for the time period from October 1, 2018 to June 30, 2019.                                                                                                                                                      </t>
    </r>
    <r>
      <rPr>
        <vertAlign val="superscript"/>
        <sz val="12"/>
        <rFont val="Arial"/>
        <family val="2"/>
      </rPr>
      <t>3</t>
    </r>
    <r>
      <rPr>
        <sz val="12"/>
        <rFont val="Arial"/>
        <family val="2"/>
      </rPr>
      <t xml:space="preserve"> The fair value based on planning data amounts to € 660,397. The subscription right for deferred stock in 2019/20 applies to 3,269 virtual shares for Roland Harings, 2,223 virtual shares for Rainer Verhoeven, and 2,011 virtual shares for Dr. Thomas Bünger.</t>
    </r>
  </si>
  <si>
    <r>
      <t xml:space="preserve">Variable
compensation for several years: deferred 
stock </t>
    </r>
    <r>
      <rPr>
        <vertAlign val="superscript"/>
        <sz val="12"/>
        <rFont val="Arial"/>
        <family val="2"/>
      </rPr>
      <t>3</t>
    </r>
  </si>
  <si>
    <t>Supervisory Board compensation for fiscal year 2019/20</t>
  </si>
  <si>
    <t>In the event of a premature termination of an Executive Board contract without good cause, a severance payment will be made within the scope of the compensation system. Such payment is limited to two years’ total annual compensation and does not provide compensation for any period longer than the remaining term of the employment contract</t>
  </si>
  <si>
    <t>Responsible supply chain</t>
  </si>
  <si>
    <r>
      <t>CO</t>
    </r>
    <r>
      <rPr>
        <b/>
        <vertAlign val="subscript"/>
        <sz val="16"/>
        <rFont val="Arial"/>
        <family val="2"/>
      </rPr>
      <t xml:space="preserve">2 </t>
    </r>
    <r>
      <rPr>
        <b/>
        <sz val="16"/>
        <rFont val="Arial"/>
        <family val="2"/>
      </rPr>
      <t xml:space="preserve">emissions </t>
    </r>
    <r>
      <rPr>
        <b/>
        <vertAlign val="superscript"/>
        <sz val="16"/>
        <rFont val="Arial"/>
        <family val="2"/>
      </rPr>
      <t>1</t>
    </r>
  </si>
  <si>
    <r>
      <rPr>
        <vertAlign val="superscript"/>
        <sz val="12"/>
        <rFont val="Arial"/>
        <family val="2"/>
      </rPr>
      <t>1</t>
    </r>
    <r>
      <rPr>
        <sz val="12"/>
        <rFont val="Arial"/>
        <family val="2"/>
      </rPr>
      <t xml:space="preserve"> Aurubis reports its CO</t>
    </r>
    <r>
      <rPr>
        <vertAlign val="subscript"/>
        <sz val="12"/>
        <rFont val="Arial"/>
        <family val="2"/>
      </rPr>
      <t>2</t>
    </r>
    <r>
      <rPr>
        <sz val="12"/>
        <rFont val="Arial"/>
        <family val="2"/>
      </rPr>
      <t xml:space="preserve"> emissions using the methods of the “European Union Emission Trading System (EU ETS): The Monitoring and Reporting Regulation (MRR) – General guidance for installations” and “The Greenhouse Gas Protocol: A Corporate Accounting and Reporting Standard (Revised Edition).” Emissions from diesel vehicles in accordance with the emissions trading system are not included. However, they make up a very small percentage compared to other sources. Scope 2 emissions are reported here according to the market-based method. For the CDP, we report Scope 2 emissions according to both the market-based and the location-based methods.
</t>
    </r>
    <r>
      <rPr>
        <vertAlign val="superscript"/>
        <sz val="12"/>
        <rFont val="Arial"/>
        <family val="2"/>
      </rPr>
      <t>2</t>
    </r>
    <r>
      <rPr>
        <sz val="12"/>
        <rFont val="Arial"/>
        <family val="2"/>
      </rPr>
      <t xml:space="preserve"> Emissions from electricity for oxygen generation are not included.
</t>
    </r>
    <r>
      <rPr>
        <vertAlign val="superscript"/>
        <sz val="12"/>
        <rFont val="Arial"/>
        <family val="2"/>
      </rPr>
      <t>3</t>
    </r>
    <r>
      <rPr>
        <sz val="12"/>
        <rFont val="Arial"/>
        <family val="2"/>
      </rPr>
      <t xml:space="preserve"> Some Scope 3 emissions have been extrapolated. Scope 3 emissions were externally audited for the first time in 2019.</t>
    </r>
  </si>
  <si>
    <r>
      <t xml:space="preserve">Metal emissions to water </t>
    </r>
    <r>
      <rPr>
        <vertAlign val="superscript"/>
        <sz val="12"/>
        <rFont val="Arial"/>
        <family val="2"/>
      </rPr>
      <t>1</t>
    </r>
  </si>
  <si>
    <r>
      <rPr>
        <vertAlign val="superscript"/>
        <sz val="12"/>
        <rFont val="Arial"/>
        <family val="2"/>
      </rPr>
      <t>1</t>
    </r>
    <r>
      <rPr>
        <sz val="12"/>
        <rFont val="Arial"/>
        <family val="2"/>
      </rPr>
      <t xml:space="preserve"> For the sale of iron silicate granules used to produce blasting abrasives.
</t>
    </r>
    <r>
      <rPr>
        <vertAlign val="superscript"/>
        <sz val="12"/>
        <rFont val="Arial"/>
        <family val="2"/>
      </rPr>
      <t>2</t>
    </r>
    <r>
      <rPr>
        <sz val="12"/>
        <rFont val="Arial"/>
        <family val="2"/>
      </rPr>
      <t xml:space="preserve"> Not majority-owned by Aurubis (50 % stake).                                                                                                                          Explanation:
EMAS: system of specifications for environmental management systems
ISO 14001: standard for environmental management systems
ISO 50001: standard for energy management systems
ISO 9001: standard for quality management systems
IATF 16949: standard for quality management systems in the automotive industry, based on ISO 9001
EfbV: Ordinance on Specialized Waste Management Companies (German certificate)
ISO 45001: standard for occupational safety management systems
OHSAS 18001: standard for occupational safety management systems</t>
    </r>
  </si>
  <si>
    <r>
      <rPr>
        <vertAlign val="superscript"/>
        <sz val="12"/>
        <rFont val="Arial"/>
        <family val="2"/>
      </rPr>
      <t xml:space="preserve">1 </t>
    </r>
    <r>
      <rPr>
        <sz val="12"/>
        <rFont val="Arial"/>
        <family val="2"/>
      </rPr>
      <t xml:space="preserve">Xetra disclosures. 
</t>
    </r>
    <r>
      <rPr>
        <vertAlign val="superscript"/>
        <sz val="12"/>
        <rFont val="Arial"/>
        <family val="2"/>
      </rPr>
      <t xml:space="preserve">2 </t>
    </r>
    <r>
      <rPr>
        <sz val="12"/>
        <rFont val="Arial"/>
        <family val="2"/>
      </rPr>
      <t xml:space="preserve">Values have been “operationally” adjusted for measurement effects deriving from the application of IAS 2. In consequence, metal price fluctuations resulting from the use of the average cost method, as well as non-permanent write-downs or write-ups of metal inventory values as at the reporting date, are adjusted. Adjustments are also made for reporting date-related effects deriving from market valuations of metal derivatives that haven’t been realized, which concern the main metal inventories at our smelter sites. Fixed assets have been adjusted for non-cash-effective impacts deriving from purchase price allocations from FY 2010/11 onwards.
</t>
    </r>
    <r>
      <rPr>
        <vertAlign val="superscript"/>
        <sz val="12"/>
        <rFont val="Arial"/>
        <family val="2"/>
      </rPr>
      <t>3</t>
    </r>
    <r>
      <rPr>
        <sz val="12"/>
        <rFont val="Arial"/>
        <family val="2"/>
      </rPr>
      <t xml:space="preserve"> In FY 2016/17, the payout ratio definition was changed compared to the previous year. The new basis is the operating net result and no longer Aurubis AG’s unappropriated earnings.
</t>
    </r>
  </si>
  <si>
    <t xml:space="preserve">International Securities Identification Number (ISIN) </t>
  </si>
  <si>
    <t>Bank of America Merrill Lynch</t>
  </si>
  <si>
    <t>Explanations concerning the presentation and the adjustment effects can be found in Financial performance, assets, liabilities, and financial position of the Aurubis Group.</t>
  </si>
  <si>
    <t>1,404</t>
  </si>
  <si>
    <t>1,224</t>
  </si>
  <si>
    <t>Explanations concerning the presentation and adjustment effects can be found in the section Financial performance, assets, liabilities, and financial position of the Aurubis Group.</t>
  </si>
  <si>
    <t>4,059</t>
  </si>
  <si>
    <t>Key figures segment Flat Rolled Products</t>
  </si>
  <si>
    <r>
      <rPr>
        <vertAlign val="superscript"/>
        <sz val="12"/>
        <rFont val="Arial"/>
        <family val="2"/>
      </rPr>
      <t xml:space="preserve">1 </t>
    </r>
    <r>
      <rPr>
        <sz val="12"/>
        <rFont val="Arial"/>
        <family val="2"/>
      </rPr>
      <t xml:space="preserve">Values have been “operationally” adjusted for measurement effects deriving from the application of IAS 2. In consequence, metal price fluctuations resulting from the use of the average cost method, as well as non-permanent write-downs or write-ups of metal inventory values as at the reporting date, are eliminated. Adjustments are also made for reporting date-related effects deriving from market valuations of metal derivatives that haven’t been realized, which concern the main metal inventories at our smelter sites. Furthermore, items of property, plant, and equipment included in fixed assets have been adjusted for measurement impacts deriving from purchase price allocations from FY 2010/11 onwards. 
</t>
    </r>
    <r>
      <rPr>
        <vertAlign val="superscript"/>
        <sz val="12"/>
        <rFont val="Arial"/>
        <family val="2"/>
      </rPr>
      <t>2</t>
    </r>
    <r>
      <rPr>
        <sz val="12"/>
        <rFont val="Arial"/>
        <family val="2"/>
      </rPr>
      <t xml:space="preserve"> Corporate control parameter. 
</t>
    </r>
    <r>
      <rPr>
        <vertAlign val="superscript"/>
        <sz val="12"/>
        <rFont val="Arial"/>
        <family val="2"/>
      </rPr>
      <t>3</t>
    </r>
    <r>
      <rPr>
        <sz val="12"/>
        <rFont val="Arial"/>
        <family val="2"/>
      </rPr>
      <t xml:space="preserve"> The 2019/20 figure represents the proposed dividend.</t>
    </r>
  </si>
  <si>
    <t>Dolný Kubín</t>
  </si>
  <si>
    <t>Finspång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</si>
</sst>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numFmts>
  <fonts count="38" x14ac:knownFonts="1">
    <font>
      <sz val="10"/>
      <name val="Verdana"/>
    </font>
    <font>
      <sz val="10"/>
      <name val="Verdana"/>
      <family val="2"/>
    </font>
    <font>
      <sz val="11"/>
      <name val="Arial"/>
      <family val="2"/>
    </font>
    <font>
      <u/>
      <sz val="10"/>
      <color indexed="12"/>
      <name val="Verdana"/>
      <family val="2"/>
    </font>
    <font>
      <sz val="12"/>
      <color indexed="8"/>
      <name val="Calibri"/>
      <family val="2"/>
    </font>
    <font>
      <sz val="12"/>
      <name val="Arial"/>
      <family val="2"/>
    </font>
    <font>
      <b/>
      <sz val="16"/>
      <name val="Arial"/>
      <family val="2"/>
    </font>
    <font>
      <b/>
      <sz val="12"/>
      <name val="Arial"/>
      <family val="2"/>
    </font>
    <font>
      <vertAlign val="superscript"/>
      <sz val="12"/>
      <name val="Arial"/>
      <family val="2"/>
    </font>
    <font>
      <b/>
      <sz val="16"/>
      <name val="Arial"/>
      <family val="2"/>
    </font>
    <font>
      <sz val="8"/>
      <name val="Verdana"/>
      <family val="2"/>
    </font>
    <font>
      <sz val="12"/>
      <name val="Arial"/>
      <family val="2"/>
    </font>
    <font>
      <b/>
      <sz val="12"/>
      <name val="Arial"/>
      <family val="2"/>
    </font>
    <font>
      <u/>
      <sz val="12"/>
      <color indexed="12"/>
      <name val="Arial"/>
      <family val="2"/>
    </font>
    <font>
      <sz val="12"/>
      <color indexed="8"/>
      <name val="Arial"/>
      <family val="2"/>
    </font>
    <font>
      <sz val="12"/>
      <color indexed="30"/>
      <name val="Arial"/>
      <family val="2"/>
    </font>
    <font>
      <b/>
      <vertAlign val="superscript"/>
      <sz val="16"/>
      <name val="Arial"/>
      <family val="2"/>
    </font>
    <font>
      <vertAlign val="superscript"/>
      <sz val="12"/>
      <color indexed="30"/>
      <name val="Arial"/>
      <family val="2"/>
    </font>
    <font>
      <b/>
      <vertAlign val="subscript"/>
      <sz val="16"/>
      <name val="Arial"/>
      <family val="2"/>
    </font>
    <font>
      <vertAlign val="subscript"/>
      <sz val="12"/>
      <name val="Arial"/>
      <family val="2"/>
    </font>
    <font>
      <b/>
      <vertAlign val="superscript"/>
      <sz val="12"/>
      <name val="Arial"/>
      <family val="2"/>
    </font>
    <font>
      <b/>
      <vertAlign val="superscript"/>
      <sz val="12"/>
      <color indexed="30"/>
      <name val="Arial"/>
      <family val="2"/>
    </font>
    <font>
      <sz val="14"/>
      <name val="Arial"/>
      <family val="2"/>
    </font>
    <font>
      <u/>
      <sz val="10"/>
      <color theme="10"/>
      <name val="Verdana"/>
      <family val="2"/>
    </font>
    <font>
      <sz val="12"/>
      <color theme="1"/>
      <name val="Calibri"/>
      <family val="2"/>
      <scheme val="minor"/>
    </font>
    <font>
      <b/>
      <sz val="20"/>
      <color rgb="FF0076A7"/>
      <name val="Arial"/>
      <family val="2"/>
    </font>
    <font>
      <u/>
      <sz val="12"/>
      <color rgb="FF0000D4"/>
      <name val="Arial"/>
      <family val="2"/>
    </font>
    <font>
      <b/>
      <sz val="12"/>
      <color rgb="FFA2461B"/>
      <name val="Arial"/>
      <family val="2"/>
    </font>
    <font>
      <sz val="12"/>
      <color rgb="FF0076A7"/>
      <name val="Arial"/>
      <family val="2"/>
    </font>
    <font>
      <b/>
      <sz val="12"/>
      <color rgb="FF0076A7"/>
      <name val="Arial"/>
      <family val="2"/>
    </font>
    <font>
      <sz val="12"/>
      <color theme="1"/>
      <name val="Arial"/>
      <family val="2"/>
    </font>
    <font>
      <sz val="12"/>
      <color rgb="FF0C6296"/>
      <name val="Arial"/>
      <family val="2"/>
    </font>
    <font>
      <sz val="12"/>
      <color rgb="FFA2461B"/>
      <name val="Arial"/>
      <family val="2"/>
    </font>
    <font>
      <b/>
      <sz val="12"/>
      <color rgb="FF0575A7"/>
      <name val="Arial"/>
      <family val="2"/>
    </font>
    <font>
      <sz val="12"/>
      <color rgb="FF000000"/>
      <name val="Arial"/>
      <family val="2"/>
    </font>
    <font>
      <b/>
      <sz val="12"/>
      <color rgb="FF000000"/>
      <name val="Arial"/>
      <family val="2"/>
    </font>
    <font>
      <sz val="12"/>
      <color rgb="FF0575A6"/>
      <name val="Arial"/>
      <family val="2"/>
    </font>
    <font>
      <b/>
      <sz val="12"/>
      <color rgb="FF0575A6"/>
      <name val="Arial"/>
      <family val="2"/>
    </font>
  </fonts>
  <fills count="6">
    <fill>
      <patternFill patternType="none"/>
    </fill>
    <fill>
      <patternFill patternType="gray125"/>
    </fill>
    <fill>
      <patternFill patternType="solid">
        <fgColor indexed="22"/>
        <bgColor indexed="64"/>
      </patternFill>
    </fill>
    <fill>
      <patternFill patternType="solid">
        <fgColor rgb="FFDAE6F0"/>
        <bgColor indexed="64"/>
      </patternFill>
    </fill>
    <fill>
      <patternFill patternType="solid">
        <fgColor rgb="FFDAE6F0"/>
        <bgColor rgb="FF000000"/>
      </patternFill>
    </fill>
    <fill>
      <patternFill patternType="solid">
        <fgColor rgb="FFDAE6F1"/>
        <bgColor indexed="64"/>
      </patternFill>
    </fill>
  </fills>
  <borders count="39">
    <border>
      <left/>
      <right/>
      <top/>
      <bottom/>
      <diagonal/>
    </border>
    <border>
      <left/>
      <right style="thick">
        <color indexed="9"/>
      </right>
      <top/>
      <bottom style="thin">
        <color indexed="23"/>
      </bottom>
      <diagonal/>
    </border>
    <border>
      <left/>
      <right style="thick">
        <color indexed="9"/>
      </right>
      <top/>
      <bottom style="medium">
        <color indexed="23"/>
      </bottom>
      <diagonal/>
    </border>
    <border>
      <left/>
      <right/>
      <top/>
      <bottom style="medium">
        <color indexed="23"/>
      </bottom>
      <diagonal/>
    </border>
    <border>
      <left/>
      <right style="thick">
        <color indexed="9"/>
      </right>
      <top/>
      <bottom style="thin">
        <color indexed="9"/>
      </bottom>
      <diagonal/>
    </border>
    <border>
      <left/>
      <right style="thin">
        <color theme="0"/>
      </right>
      <top/>
      <bottom/>
      <diagonal/>
    </border>
    <border>
      <left/>
      <right/>
      <top style="thin">
        <color rgb="FF0076A7"/>
      </top>
      <bottom/>
      <diagonal/>
    </border>
    <border>
      <left/>
      <right/>
      <top style="medium">
        <color rgb="FF0076A7"/>
      </top>
      <bottom/>
      <diagonal/>
    </border>
    <border>
      <left/>
      <right/>
      <top/>
      <bottom style="thin">
        <color rgb="FF0076A7"/>
      </bottom>
      <diagonal/>
    </border>
    <border>
      <left/>
      <right/>
      <top style="thin">
        <color rgb="FF0076A7"/>
      </top>
      <bottom style="thin">
        <color rgb="FF0076A7"/>
      </bottom>
      <diagonal/>
    </border>
    <border>
      <left/>
      <right/>
      <top/>
      <bottom style="medium">
        <color rgb="FF0076A7"/>
      </bottom>
      <diagonal/>
    </border>
    <border>
      <left/>
      <right/>
      <top style="thin">
        <color rgb="FF0076A7"/>
      </top>
      <bottom style="medium">
        <color rgb="FF0575A7"/>
      </bottom>
      <diagonal/>
    </border>
    <border>
      <left/>
      <right/>
      <top style="thin">
        <color rgb="FFFFFFFF"/>
      </top>
      <bottom/>
      <diagonal/>
    </border>
    <border>
      <left style="thin">
        <color rgb="FFFFFFFF"/>
      </left>
      <right/>
      <top style="medium">
        <color rgb="FF0076A7"/>
      </top>
      <bottom/>
      <diagonal/>
    </border>
    <border>
      <left style="thick">
        <color rgb="FFFFFFFF"/>
      </left>
      <right/>
      <top/>
      <bottom style="thin">
        <color rgb="FF0076A7"/>
      </bottom>
      <diagonal/>
    </border>
    <border>
      <left style="thin">
        <color rgb="FFFFFFFF"/>
      </left>
      <right/>
      <top style="thin">
        <color rgb="FF0076A7"/>
      </top>
      <bottom style="thin">
        <color rgb="FF0076A7"/>
      </bottom>
      <diagonal/>
    </border>
    <border>
      <left/>
      <right/>
      <top/>
      <bottom style="thin">
        <color theme="0"/>
      </bottom>
      <diagonal/>
    </border>
    <border>
      <left/>
      <right/>
      <top style="thin">
        <color theme="0"/>
      </top>
      <bottom style="thin">
        <color theme="0"/>
      </bottom>
      <diagonal/>
    </border>
    <border>
      <left/>
      <right style="thin">
        <color rgb="FFFFFFFF"/>
      </right>
      <top/>
      <bottom/>
      <diagonal/>
    </border>
    <border>
      <left style="thin">
        <color rgb="FFFFFFFF"/>
      </left>
      <right style="thin">
        <color rgb="FFFFFFFF"/>
      </right>
      <top/>
      <bottom/>
      <diagonal/>
    </border>
    <border>
      <left style="thin">
        <color rgb="FFFFFFFF"/>
      </left>
      <right/>
      <top/>
      <bottom/>
      <diagonal/>
    </border>
    <border>
      <left style="thin">
        <color rgb="FFFFFFFF"/>
      </left>
      <right/>
      <top style="thin">
        <color rgb="FFFFFFFF"/>
      </top>
      <bottom style="medium">
        <color rgb="FF0076A7"/>
      </bottom>
      <diagonal/>
    </border>
    <border>
      <left/>
      <right/>
      <top style="thin">
        <color rgb="FFFFFFFF"/>
      </top>
      <bottom style="medium">
        <color rgb="FF0076A7"/>
      </bottom>
      <diagonal/>
    </border>
    <border>
      <left/>
      <right/>
      <top/>
      <bottom style="thin">
        <color rgb="FFFFFFFF"/>
      </bottom>
      <diagonal/>
    </border>
    <border>
      <left/>
      <right/>
      <top style="thin">
        <color rgb="FFFFFFFF"/>
      </top>
      <bottom style="thin">
        <color rgb="FFFFFFFF"/>
      </bottom>
      <diagonal/>
    </border>
    <border>
      <left style="thin">
        <color theme="0"/>
      </left>
      <right style="thin">
        <color theme="0"/>
      </right>
      <top/>
      <bottom/>
      <diagonal/>
    </border>
    <border>
      <left style="thin">
        <color theme="0"/>
      </left>
      <right/>
      <top/>
      <bottom/>
      <diagonal/>
    </border>
    <border>
      <left/>
      <right/>
      <top style="medium">
        <color rgb="FF0076A7"/>
      </top>
      <bottom style="thin">
        <color rgb="FF0076A7"/>
      </bottom>
      <diagonal/>
    </border>
    <border>
      <left/>
      <right/>
      <top style="thin">
        <color rgb="FF0076A7"/>
      </top>
      <bottom style="medium">
        <color rgb="FF1086C1"/>
      </bottom>
      <diagonal/>
    </border>
    <border>
      <left/>
      <right/>
      <top style="thin">
        <color rgb="FF0076A7"/>
      </top>
      <bottom style="medium">
        <color rgb="FF0076A7"/>
      </bottom>
      <diagonal/>
    </border>
    <border>
      <left/>
      <right/>
      <top style="thin">
        <color rgb="FF0575A6"/>
      </top>
      <bottom style="thin">
        <color rgb="FF0076A7"/>
      </bottom>
      <diagonal/>
    </border>
    <border>
      <left/>
      <right/>
      <top style="thin">
        <color rgb="FF0076A7"/>
      </top>
      <bottom style="thin">
        <color rgb="FFFFFFFF"/>
      </bottom>
      <diagonal/>
    </border>
    <border>
      <left/>
      <right/>
      <top style="thin">
        <color rgb="FFFFFFFF"/>
      </top>
      <bottom style="thin">
        <color rgb="FF0076A7"/>
      </bottom>
      <diagonal/>
    </border>
    <border>
      <left/>
      <right/>
      <top style="thin">
        <color rgb="FF0575A7"/>
      </top>
      <bottom/>
      <diagonal/>
    </border>
    <border>
      <left style="thin">
        <color rgb="FFFFFFFF"/>
      </left>
      <right/>
      <top style="thin">
        <color rgb="FF0076A7"/>
      </top>
      <bottom style="medium">
        <color rgb="FF0575A7"/>
      </bottom>
      <diagonal/>
    </border>
    <border>
      <left style="thin">
        <color rgb="FFFFFFFF"/>
      </left>
      <right/>
      <top/>
      <bottom style="thin">
        <color rgb="FF0076A7"/>
      </bottom>
      <diagonal/>
    </border>
    <border>
      <left style="thin">
        <color rgb="FFFFFFFF"/>
      </left>
      <right/>
      <top/>
      <bottom style="medium">
        <color rgb="FF0076A7"/>
      </bottom>
      <diagonal/>
    </border>
    <border>
      <left/>
      <right/>
      <top/>
      <bottom style="medium">
        <color rgb="FF1086C1"/>
      </bottom>
      <diagonal/>
    </border>
    <border>
      <left/>
      <right/>
      <top/>
      <bottom style="thin">
        <color rgb="FF0575A7"/>
      </bottom>
      <diagonal/>
    </border>
  </borders>
  <cellStyleXfs count="29">
    <xf numFmtId="0" fontId="0" fillId="0" borderId="0"/>
    <xf numFmtId="49" fontId="2" fillId="0" borderId="1">
      <alignment horizontal="left"/>
    </xf>
    <xf numFmtId="49" fontId="2" fillId="0" borderId="1">
      <alignment horizontal="right"/>
    </xf>
    <xf numFmtId="49" fontId="2" fillId="0" borderId="2">
      <alignment horizontal="left"/>
    </xf>
    <xf numFmtId="49" fontId="2" fillId="0" borderId="3">
      <alignment horizontal="right"/>
    </xf>
    <xf numFmtId="49" fontId="2" fillId="2" borderId="4">
      <alignment horizontal="right"/>
    </xf>
    <xf numFmtId="0" fontId="23" fillId="0" borderId="0" applyNumberFormat="0" applyFill="0" applyBorder="0" applyAlignment="0" applyProtection="0"/>
    <xf numFmtId="0" fontId="3" fillId="0" borderId="0" applyNumberFormat="0" applyFill="0" applyBorder="0" applyAlignment="0" applyProtection="0"/>
    <xf numFmtId="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24" fillId="0" borderId="0"/>
    <xf numFmtId="0" fontId="4" fillId="0" borderId="0"/>
    <xf numFmtId="0" fontId="24" fillId="0" borderId="0"/>
    <xf numFmtId="0" fontId="24" fillId="0" borderId="0"/>
    <xf numFmtId="0" fontId="24" fillId="0" borderId="0"/>
    <xf numFmtId="0" fontId="24" fillId="0" borderId="0"/>
    <xf numFmtId="0" fontId="4" fillId="0" borderId="0"/>
    <xf numFmtId="0" fontId="4" fillId="0" borderId="0"/>
    <xf numFmtId="0" fontId="24" fillId="0" borderId="0"/>
    <xf numFmtId="0" fontId="24" fillId="0" borderId="0"/>
  </cellStyleXfs>
  <cellXfs count="359">
    <xf numFmtId="0" fontId="0" fillId="0" borderId="0" xfId="0"/>
    <xf numFmtId="0" fontId="23" fillId="0" borderId="0" xfId="6"/>
    <xf numFmtId="0" fontId="0" fillId="0" borderId="0" xfId="0" applyAlignment="1"/>
    <xf numFmtId="0" fontId="23" fillId="0" borderId="0" xfId="6" applyNumberFormat="1"/>
    <xf numFmtId="49" fontId="5" fillId="0" borderId="0" xfId="0" applyNumberFormat="1" applyFont="1" applyAlignment="1">
      <alignment horizontal="right"/>
    </xf>
    <xf numFmtId="49" fontId="9" fillId="0" borderId="5" xfId="0" applyNumberFormat="1" applyFont="1" applyBorder="1"/>
    <xf numFmtId="49" fontId="5" fillId="0" borderId="6" xfId="0" applyNumberFormat="1" applyFont="1" applyBorder="1" applyAlignment="1">
      <alignment horizontal="left" wrapText="1"/>
    </xf>
    <xf numFmtId="49" fontId="25" fillId="0" borderId="0" xfId="0" applyNumberFormat="1" applyFont="1"/>
    <xf numFmtId="49" fontId="7" fillId="0" borderId="7" xfId="0" applyNumberFormat="1" applyFont="1" applyBorder="1" applyAlignment="1">
      <alignment wrapText="1"/>
    </xf>
    <xf numFmtId="49" fontId="7" fillId="0" borderId="7" xfId="0" applyNumberFormat="1" applyFont="1" applyBorder="1" applyAlignment="1">
      <alignment horizontal="right" wrapText="1"/>
    </xf>
    <xf numFmtId="49" fontId="7" fillId="0" borderId="8" xfId="0" applyNumberFormat="1" applyFont="1" applyBorder="1" applyAlignment="1">
      <alignment wrapText="1"/>
    </xf>
    <xf numFmtId="49" fontId="11" fillId="0" borderId="8" xfId="0" applyNumberFormat="1" applyFont="1" applyBorder="1" applyAlignment="1">
      <alignment horizontal="right" wrapText="1"/>
    </xf>
    <xf numFmtId="49" fontId="5" fillId="0" borderId="8" xfId="0" applyNumberFormat="1" applyFont="1" applyBorder="1" applyAlignment="1">
      <alignment wrapText="1"/>
    </xf>
    <xf numFmtId="49" fontId="5" fillId="0" borderId="9" xfId="0" applyNumberFormat="1" applyFont="1" applyBorder="1" applyAlignment="1">
      <alignment wrapText="1"/>
    </xf>
    <xf numFmtId="49" fontId="5" fillId="0" borderId="9" xfId="0" applyNumberFormat="1" applyFont="1" applyBorder="1" applyAlignment="1">
      <alignment horizontal="right" wrapText="1"/>
    </xf>
    <xf numFmtId="49" fontId="11" fillId="0" borderId="9" xfId="0" applyNumberFormat="1" applyFont="1" applyBorder="1" applyAlignment="1">
      <alignment wrapText="1"/>
    </xf>
    <xf numFmtId="49" fontId="5" fillId="0" borderId="0" xfId="0" applyNumberFormat="1" applyFont="1" applyAlignment="1">
      <alignment horizontal="right" wrapText="1"/>
    </xf>
    <xf numFmtId="49" fontId="5" fillId="0" borderId="8" xfId="0" applyNumberFormat="1" applyFont="1" applyBorder="1" applyAlignment="1">
      <alignment horizontal="right" wrapText="1"/>
    </xf>
    <xf numFmtId="49" fontId="5" fillId="0" borderId="8" xfId="0" applyNumberFormat="1" applyFont="1" applyBorder="1" applyAlignment="1">
      <alignment horizontal="left" wrapText="1"/>
    </xf>
    <xf numFmtId="49" fontId="7" fillId="0" borderId="6" xfId="0" applyNumberFormat="1" applyFont="1" applyBorder="1" applyAlignment="1">
      <alignment wrapText="1"/>
    </xf>
    <xf numFmtId="49" fontId="12" fillId="0" borderId="8" xfId="0" applyNumberFormat="1" applyFont="1" applyBorder="1" applyAlignment="1">
      <alignment wrapText="1"/>
    </xf>
    <xf numFmtId="49" fontId="5" fillId="0" borderId="6" xfId="0" applyNumberFormat="1" applyFont="1" applyBorder="1" applyAlignment="1">
      <alignment wrapText="1"/>
    </xf>
    <xf numFmtId="49" fontId="5" fillId="0" borderId="6" xfId="0" applyNumberFormat="1" applyFont="1" applyBorder="1" applyAlignment="1">
      <alignment horizontal="right" wrapText="1"/>
    </xf>
    <xf numFmtId="49" fontId="7" fillId="0" borderId="10" xfId="0" applyNumberFormat="1" applyFont="1" applyBorder="1" applyAlignment="1">
      <alignment wrapText="1"/>
    </xf>
    <xf numFmtId="49" fontId="5" fillId="0" borderId="10" xfId="0" applyNumberFormat="1" applyFont="1" applyBorder="1" applyAlignment="1">
      <alignment horizontal="right" wrapText="1"/>
    </xf>
    <xf numFmtId="49" fontId="5" fillId="0" borderId="10" xfId="0" applyNumberFormat="1" applyFont="1" applyBorder="1" applyAlignment="1">
      <alignment wrapText="1"/>
    </xf>
    <xf numFmtId="49" fontId="11" fillId="0" borderId="0" xfId="0" applyNumberFormat="1" applyFont="1" applyAlignment="1">
      <alignment horizontal="right"/>
    </xf>
    <xf numFmtId="49" fontId="9" fillId="0" borderId="0" xfId="0" applyNumberFormat="1" applyFont="1"/>
    <xf numFmtId="49" fontId="11" fillId="0" borderId="0" xfId="0" applyNumberFormat="1" applyFont="1" applyAlignment="1">
      <alignment wrapText="1"/>
    </xf>
    <xf numFmtId="49" fontId="11" fillId="0" borderId="10" xfId="0" applyNumberFormat="1" applyFont="1" applyBorder="1" applyAlignment="1">
      <alignment wrapText="1"/>
    </xf>
    <xf numFmtId="49" fontId="11" fillId="0" borderId="10" xfId="0" applyNumberFormat="1" applyFont="1" applyBorder="1" applyAlignment="1">
      <alignment horizontal="right" wrapText="1"/>
    </xf>
    <xf numFmtId="49" fontId="11" fillId="0" borderId="7" xfId="0" applyNumberFormat="1" applyFont="1" applyBorder="1" applyAlignment="1">
      <alignment horizontal="left" wrapText="1"/>
    </xf>
    <xf numFmtId="49" fontId="11" fillId="0" borderId="8" xfId="0" applyNumberFormat="1" applyFont="1" applyBorder="1" applyAlignment="1">
      <alignment horizontal="left" vertical="top" wrapText="1"/>
    </xf>
    <xf numFmtId="49" fontId="11" fillId="0" borderId="9" xfId="0" applyNumberFormat="1" applyFont="1" applyBorder="1" applyAlignment="1">
      <alignment vertical="top" wrapText="1"/>
    </xf>
    <xf numFmtId="49" fontId="11" fillId="0" borderId="11" xfId="0" applyNumberFormat="1" applyFont="1" applyBorder="1" applyAlignment="1">
      <alignment vertical="top" wrapText="1"/>
    </xf>
    <xf numFmtId="49" fontId="11" fillId="0" borderId="0" xfId="0" applyNumberFormat="1" applyFont="1"/>
    <xf numFmtId="49" fontId="11" fillId="0" borderId="12" xfId="0" applyNumberFormat="1" applyFont="1" applyBorder="1" applyAlignment="1">
      <alignment wrapText="1"/>
    </xf>
    <xf numFmtId="49" fontId="11" fillId="0" borderId="13" xfId="0" applyNumberFormat="1" applyFont="1" applyBorder="1" applyAlignment="1">
      <alignment horizontal="left" wrapText="1"/>
    </xf>
    <xf numFmtId="49" fontId="12" fillId="0" borderId="14" xfId="0" applyNumberFormat="1" applyFont="1" applyBorder="1" applyAlignment="1">
      <alignment horizontal="left" vertical="top" wrapText="1"/>
    </xf>
    <xf numFmtId="49" fontId="12" fillId="0" borderId="15" xfId="0" applyNumberFormat="1" applyFont="1" applyBorder="1" applyAlignment="1">
      <alignment vertical="top" wrapText="1"/>
    </xf>
    <xf numFmtId="0" fontId="13" fillId="0" borderId="0" xfId="7" applyNumberFormat="1" applyFont="1"/>
    <xf numFmtId="49" fontId="11" fillId="0" borderId="16" xfId="0" applyNumberFormat="1" applyFont="1" applyBorder="1" applyAlignment="1">
      <alignment wrapText="1"/>
    </xf>
    <xf numFmtId="49" fontId="11" fillId="0" borderId="17" xfId="0" applyNumberFormat="1" applyFont="1" applyBorder="1" applyAlignment="1">
      <alignment wrapText="1"/>
    </xf>
    <xf numFmtId="0" fontId="26" fillId="0" borderId="0" xfId="7" applyNumberFormat="1" applyFont="1" applyFill="1" applyBorder="1"/>
    <xf numFmtId="49" fontId="6" fillId="0" borderId="18" xfId="0" applyNumberFormat="1" applyFont="1" applyBorder="1"/>
    <xf numFmtId="49" fontId="5" fillId="0" borderId="19" xfId="0" applyNumberFormat="1" applyFont="1" applyBorder="1" applyAlignment="1">
      <alignment horizontal="right"/>
    </xf>
    <xf numFmtId="49" fontId="5" fillId="0" borderId="20" xfId="0" applyNumberFormat="1" applyFont="1" applyBorder="1" applyAlignment="1">
      <alignment horizontal="right"/>
    </xf>
    <xf numFmtId="49" fontId="27" fillId="0" borderId="20" xfId="0" applyNumberFormat="1" applyFont="1" applyBorder="1" applyAlignment="1">
      <alignment horizontal="right"/>
    </xf>
    <xf numFmtId="49" fontId="5" fillId="0" borderId="21" xfId="0" applyNumberFormat="1" applyFont="1" applyBorder="1" applyAlignment="1">
      <alignment wrapText="1"/>
    </xf>
    <xf numFmtId="49" fontId="5" fillId="0" borderId="22" xfId="0" applyNumberFormat="1" applyFont="1" applyBorder="1" applyAlignment="1">
      <alignment horizontal="right" wrapText="1"/>
    </xf>
    <xf numFmtId="49" fontId="11" fillId="0" borderId="23" xfId="0" applyNumberFormat="1" applyFont="1" applyBorder="1" applyAlignment="1">
      <alignment wrapText="1"/>
    </xf>
    <xf numFmtId="49" fontId="11" fillId="0" borderId="24" xfId="0" applyNumberFormat="1" applyFont="1" applyBorder="1" applyAlignment="1">
      <alignment wrapText="1"/>
    </xf>
    <xf numFmtId="49" fontId="11" fillId="0" borderId="12" xfId="0" applyNumberFormat="1" applyFont="1" applyBorder="1"/>
    <xf numFmtId="49" fontId="11" fillId="0" borderId="23" xfId="0" applyNumberFormat="1" applyFont="1" applyBorder="1"/>
    <xf numFmtId="49" fontId="11" fillId="0" borderId="25" xfId="0" applyNumberFormat="1" applyFont="1" applyBorder="1" applyAlignment="1">
      <alignment horizontal="right"/>
    </xf>
    <xf numFmtId="49" fontId="11" fillId="0" borderId="26" xfId="0" applyNumberFormat="1" applyFont="1" applyBorder="1" applyAlignment="1">
      <alignment horizontal="right"/>
    </xf>
    <xf numFmtId="49" fontId="12" fillId="0" borderId="5" xfId="0" applyNumberFormat="1" applyFont="1" applyBorder="1"/>
    <xf numFmtId="49" fontId="27" fillId="0" borderId="26" xfId="0" applyNumberFormat="1" applyFont="1" applyBorder="1" applyAlignment="1">
      <alignment horizontal="right"/>
    </xf>
    <xf numFmtId="49" fontId="12" fillId="0" borderId="10" xfId="0" applyNumberFormat="1" applyFont="1" applyBorder="1" applyAlignment="1">
      <alignment horizontal="right" wrapText="1"/>
    </xf>
    <xf numFmtId="49" fontId="12" fillId="0" borderId="7" xfId="0" applyNumberFormat="1" applyFont="1" applyBorder="1" applyAlignment="1">
      <alignment wrapText="1"/>
    </xf>
    <xf numFmtId="49" fontId="12" fillId="0" borderId="7" xfId="0" applyNumberFormat="1" applyFont="1" applyBorder="1" applyAlignment="1">
      <alignment horizontal="right" wrapText="1"/>
    </xf>
    <xf numFmtId="49" fontId="11" fillId="0" borderId="0" xfId="0" applyNumberFormat="1" applyFont="1" applyAlignment="1">
      <alignment horizontal="right" wrapText="1"/>
    </xf>
    <xf numFmtId="49" fontId="12" fillId="0" borderId="0" xfId="0" applyNumberFormat="1" applyFont="1" applyAlignment="1">
      <alignment horizontal="right" wrapText="1"/>
    </xf>
    <xf numFmtId="49" fontId="28" fillId="3" borderId="9" xfId="0" applyNumberFormat="1" applyFont="1" applyFill="1" applyBorder="1" applyAlignment="1">
      <alignment horizontal="right" wrapText="1"/>
    </xf>
    <xf numFmtId="49" fontId="29" fillId="3" borderId="9" xfId="0" applyNumberFormat="1" applyFont="1" applyFill="1" applyBorder="1" applyAlignment="1">
      <alignment horizontal="right" wrapText="1"/>
    </xf>
    <xf numFmtId="49" fontId="11" fillId="0" borderId="9" xfId="0" applyNumberFormat="1" applyFont="1" applyBorder="1" applyAlignment="1">
      <alignment horizontal="right" wrapText="1"/>
    </xf>
    <xf numFmtId="49" fontId="12" fillId="0" borderId="9" xfId="0" applyNumberFormat="1" applyFont="1" applyBorder="1" applyAlignment="1">
      <alignment horizontal="right" wrapText="1"/>
    </xf>
    <xf numFmtId="49" fontId="11" fillId="0" borderId="6" xfId="0" applyNumberFormat="1" applyFont="1" applyBorder="1" applyAlignment="1">
      <alignment horizontal="right" wrapText="1"/>
    </xf>
    <xf numFmtId="49" fontId="12" fillId="0" borderId="6" xfId="0" applyNumberFormat="1" applyFont="1" applyBorder="1" applyAlignment="1">
      <alignment horizontal="right" wrapText="1"/>
    </xf>
    <xf numFmtId="49" fontId="12" fillId="0" borderId="27" xfId="0" applyNumberFormat="1" applyFont="1" applyBorder="1" applyAlignment="1">
      <alignment horizontal="right" wrapText="1"/>
    </xf>
    <xf numFmtId="49" fontId="29" fillId="3" borderId="10" xfId="0" applyNumberFormat="1" applyFont="1" applyFill="1" applyBorder="1" applyAlignment="1">
      <alignment horizontal="right" wrapText="1"/>
    </xf>
    <xf numFmtId="49" fontId="29" fillId="3" borderId="28" xfId="0" applyNumberFormat="1" applyFont="1" applyFill="1" applyBorder="1" applyAlignment="1">
      <alignment horizontal="right" wrapText="1"/>
    </xf>
    <xf numFmtId="49" fontId="27" fillId="0" borderId="7" xfId="0" applyNumberFormat="1" applyFont="1" applyBorder="1" applyAlignment="1">
      <alignment horizontal="right" wrapText="1"/>
    </xf>
    <xf numFmtId="49" fontId="9" fillId="0" borderId="18" xfId="0" applyNumberFormat="1" applyFont="1" applyBorder="1"/>
    <xf numFmtId="49" fontId="11" fillId="0" borderId="19" xfId="0" applyNumberFormat="1" applyFont="1" applyBorder="1" applyAlignment="1">
      <alignment horizontal="right"/>
    </xf>
    <xf numFmtId="49" fontId="11" fillId="0" borderId="20" xfId="0" applyNumberFormat="1" applyFont="1" applyBorder="1" applyAlignment="1">
      <alignment horizontal="right"/>
    </xf>
    <xf numFmtId="49" fontId="12" fillId="0" borderId="18" xfId="0" applyNumberFormat="1" applyFont="1" applyBorder="1"/>
    <xf numFmtId="49" fontId="27" fillId="0" borderId="20" xfId="0" applyNumberFormat="1" applyFont="1" applyBorder="1" applyAlignment="1">
      <alignment horizontal="right"/>
    </xf>
    <xf numFmtId="49" fontId="11" fillId="0" borderId="22" xfId="0" applyNumberFormat="1" applyFont="1" applyBorder="1" applyAlignment="1">
      <alignment wrapText="1"/>
    </xf>
    <xf numFmtId="49" fontId="11" fillId="0" borderId="22" xfId="0" applyNumberFormat="1" applyFont="1" applyBorder="1" applyAlignment="1">
      <alignment horizontal="right" wrapText="1"/>
    </xf>
    <xf numFmtId="49" fontId="12" fillId="0" borderId="22" xfId="0" applyNumberFormat="1" applyFont="1" applyBorder="1" applyAlignment="1">
      <alignment horizontal="right" wrapText="1"/>
    </xf>
    <xf numFmtId="49" fontId="29" fillId="4" borderId="9" xfId="0" applyNumberFormat="1" applyFont="1" applyFill="1" applyBorder="1" applyAlignment="1">
      <alignment horizontal="right" wrapText="1"/>
    </xf>
    <xf numFmtId="49" fontId="28" fillId="4" borderId="9" xfId="0" applyNumberFormat="1" applyFont="1" applyFill="1" applyBorder="1" applyAlignment="1">
      <alignment horizontal="right" wrapText="1"/>
    </xf>
    <xf numFmtId="49" fontId="29" fillId="4" borderId="10" xfId="0" applyNumberFormat="1" applyFont="1" applyFill="1" applyBorder="1" applyAlignment="1">
      <alignment horizontal="right"/>
    </xf>
    <xf numFmtId="0" fontId="13" fillId="0" borderId="0" xfId="7" applyNumberFormat="1" applyFont="1" applyAlignment="1">
      <alignment horizontal="right"/>
    </xf>
    <xf numFmtId="49" fontId="12" fillId="0" borderId="0" xfId="0" applyNumberFormat="1" applyFont="1"/>
    <xf numFmtId="49" fontId="12" fillId="0" borderId="7" xfId="0" applyNumberFormat="1" applyFont="1" applyBorder="1" applyAlignment="1">
      <alignment vertical="top" wrapText="1"/>
    </xf>
    <xf numFmtId="49" fontId="30" fillId="0" borderId="7" xfId="0" applyNumberFormat="1" applyFont="1" applyBorder="1" applyAlignment="1">
      <alignment horizontal="left" vertical="top" wrapText="1"/>
    </xf>
    <xf numFmtId="49" fontId="12" fillId="0" borderId="9" xfId="0" applyNumberFormat="1" applyFont="1" applyBorder="1" applyAlignment="1">
      <alignment vertical="top" wrapText="1"/>
    </xf>
    <xf numFmtId="49" fontId="30" fillId="0" borderId="9" xfId="0" applyNumberFormat="1" applyFont="1" applyBorder="1" applyAlignment="1">
      <alignment horizontal="left" vertical="top" wrapText="1"/>
    </xf>
    <xf numFmtId="49" fontId="12" fillId="0" borderId="0" xfId="0" applyNumberFormat="1" applyFont="1" applyAlignment="1">
      <alignment vertical="top" wrapText="1"/>
    </xf>
    <xf numFmtId="49" fontId="31" fillId="0" borderId="8" xfId="0" applyNumberFormat="1" applyFont="1" applyBorder="1" applyAlignment="1">
      <alignment horizontal="left" vertical="top" wrapText="1"/>
    </xf>
    <xf numFmtId="49" fontId="31" fillId="0" borderId="9" xfId="0" applyNumberFormat="1" applyFont="1" applyBorder="1" applyAlignment="1">
      <alignment horizontal="left" vertical="top" wrapText="1"/>
    </xf>
    <xf numFmtId="49" fontId="30" fillId="0" borderId="29" xfId="0" applyNumberFormat="1" applyFont="1" applyBorder="1" applyAlignment="1">
      <alignment horizontal="left" vertical="top" wrapText="1"/>
    </xf>
    <xf numFmtId="49" fontId="25" fillId="0" borderId="0" xfId="0" applyNumberFormat="1" applyFont="1" applyAlignment="1">
      <alignment horizontal="right"/>
    </xf>
    <xf numFmtId="49" fontId="12" fillId="0" borderId="0" xfId="0" applyNumberFormat="1" applyFont="1" applyAlignment="1">
      <alignment horizontal="right"/>
    </xf>
    <xf numFmtId="49" fontId="29" fillId="0" borderId="7" xfId="0" applyNumberFormat="1" applyFont="1" applyBorder="1" applyAlignment="1">
      <alignment horizontal="right" wrapText="1"/>
    </xf>
    <xf numFmtId="49" fontId="31" fillId="0" borderId="0" xfId="0" applyNumberFormat="1" applyFont="1" applyAlignment="1">
      <alignment horizontal="right" wrapText="1"/>
    </xf>
    <xf numFmtId="49" fontId="31" fillId="0" borderId="9" xfId="0" applyNumberFormat="1" applyFont="1" applyBorder="1" applyAlignment="1">
      <alignment horizontal="right" wrapText="1"/>
    </xf>
    <xf numFmtId="49" fontId="11" fillId="0" borderId="29" xfId="0" applyNumberFormat="1" applyFont="1" applyBorder="1" applyAlignment="1">
      <alignment wrapText="1"/>
    </xf>
    <xf numFmtId="49" fontId="31" fillId="0" borderId="29" xfId="0" applyNumberFormat="1" applyFont="1" applyBorder="1" applyAlignment="1">
      <alignment horizontal="right" wrapText="1"/>
    </xf>
    <xf numFmtId="49" fontId="11" fillId="0" borderId="10" xfId="0" applyNumberFormat="1" applyFont="1" applyBorder="1" applyAlignment="1">
      <alignment horizontal="center" wrapText="1"/>
    </xf>
    <xf numFmtId="0" fontId="26" fillId="0" borderId="0" xfId="7" applyNumberFormat="1" applyFont="1" applyFill="1" applyBorder="1" applyAlignment="1">
      <alignment horizontal="right"/>
    </xf>
    <xf numFmtId="49" fontId="9" fillId="0" borderId="18" xfId="0" applyNumberFormat="1" applyFont="1" applyBorder="1" applyAlignment="1">
      <alignment horizontal="right"/>
    </xf>
    <xf numFmtId="49" fontId="29" fillId="0" borderId="10" xfId="0" applyNumberFormat="1" applyFont="1" applyBorder="1" applyAlignment="1">
      <alignment horizontal="right" wrapText="1"/>
    </xf>
    <xf numFmtId="49" fontId="11" fillId="0" borderId="9" xfId="0" applyNumberFormat="1" applyFont="1" applyBorder="1" applyAlignment="1">
      <alignment horizontal="left" wrapText="1" indent="1"/>
    </xf>
    <xf numFmtId="49" fontId="11" fillId="0" borderId="29" xfId="0" applyNumberFormat="1" applyFont="1" applyBorder="1" applyAlignment="1">
      <alignment horizontal="right" wrapText="1"/>
    </xf>
    <xf numFmtId="49" fontId="28" fillId="4" borderId="7" xfId="0" applyNumberFormat="1" applyFont="1" applyFill="1" applyBorder="1" applyAlignment="1">
      <alignment horizontal="right" wrapText="1"/>
    </xf>
    <xf numFmtId="49" fontId="11" fillId="0" borderId="12" xfId="0" applyNumberFormat="1" applyFont="1" applyBorder="1" applyAlignment="1">
      <alignment horizontal="right" wrapText="1"/>
    </xf>
    <xf numFmtId="49" fontId="28" fillId="4" borderId="29" xfId="0" applyNumberFormat="1" applyFont="1" applyFill="1" applyBorder="1" applyAlignment="1">
      <alignment horizontal="right" wrapText="1"/>
    </xf>
    <xf numFmtId="49" fontId="11" fillId="0" borderId="0" xfId="0" applyNumberFormat="1" applyFont="1" applyAlignment="1">
      <alignment horizontal="left" wrapText="1"/>
    </xf>
    <xf numFmtId="49" fontId="11" fillId="0" borderId="9" xfId="0" applyNumberFormat="1" applyFont="1" applyBorder="1" applyAlignment="1">
      <alignment horizontal="left" wrapText="1"/>
    </xf>
    <xf numFmtId="49" fontId="27" fillId="0" borderId="0" xfId="0" applyNumberFormat="1" applyFont="1" applyAlignment="1">
      <alignment horizontal="right"/>
    </xf>
    <xf numFmtId="49" fontId="12" fillId="0" borderId="9" xfId="0" applyNumberFormat="1" applyFont="1" applyBorder="1" applyAlignment="1">
      <alignment wrapText="1"/>
    </xf>
    <xf numFmtId="49" fontId="11" fillId="0" borderId="9" xfId="0" applyNumberFormat="1" applyFont="1" applyBorder="1" applyAlignment="1">
      <alignment vertical="center" wrapText="1"/>
    </xf>
    <xf numFmtId="49" fontId="29" fillId="4" borderId="7" xfId="0" applyNumberFormat="1" applyFont="1" applyFill="1" applyBorder="1" applyAlignment="1">
      <alignment horizontal="right" wrapText="1"/>
    </xf>
    <xf numFmtId="49" fontId="11" fillId="0" borderId="10" xfId="0" applyNumberFormat="1" applyFont="1" applyBorder="1" applyAlignment="1">
      <alignment horizontal="left" wrapText="1"/>
    </xf>
    <xf numFmtId="49" fontId="12" fillId="0" borderId="0" xfId="0" applyNumberFormat="1" applyFont="1" applyAlignment="1">
      <alignment horizontal="left" wrapText="1"/>
    </xf>
    <xf numFmtId="49" fontId="11" fillId="0" borderId="7" xfId="0" applyNumberFormat="1" applyFont="1" applyBorder="1" applyAlignment="1">
      <alignment wrapText="1"/>
    </xf>
    <xf numFmtId="49" fontId="11" fillId="0" borderId="7" xfId="0" applyNumberFormat="1" applyFont="1" applyBorder="1" applyAlignment="1">
      <alignment horizontal="right" wrapText="1"/>
    </xf>
    <xf numFmtId="49" fontId="11" fillId="0" borderId="8" xfId="0" applyNumberFormat="1" applyFont="1" applyBorder="1" applyAlignment="1">
      <alignment wrapText="1"/>
    </xf>
    <xf numFmtId="49" fontId="28" fillId="4" borderId="8" xfId="0" applyNumberFormat="1" applyFont="1" applyFill="1" applyBorder="1" applyAlignment="1">
      <alignment horizontal="right" wrapText="1"/>
    </xf>
    <xf numFmtId="49" fontId="11" fillId="0" borderId="8" xfId="0" applyNumberFormat="1" applyFont="1" applyBorder="1" applyAlignment="1">
      <alignment horizontal="left" wrapText="1"/>
    </xf>
    <xf numFmtId="49" fontId="11" fillId="0" borderId="29" xfId="0" applyNumberFormat="1" applyFont="1" applyBorder="1"/>
    <xf numFmtId="49" fontId="11" fillId="0" borderId="14" xfId="0" applyNumberFormat="1" applyFont="1" applyBorder="1" applyAlignment="1">
      <alignment horizontal="left" wrapText="1"/>
    </xf>
    <xf numFmtId="49" fontId="11" fillId="0" borderId="15" xfId="0" applyNumberFormat="1" applyFont="1" applyBorder="1" applyAlignment="1">
      <alignment wrapText="1"/>
    </xf>
    <xf numFmtId="0" fontId="5" fillId="0" borderId="0" xfId="0" applyFont="1"/>
    <xf numFmtId="0" fontId="5" fillId="0" borderId="0" xfId="0" applyFont="1" applyAlignment="1">
      <alignment horizontal="right"/>
    </xf>
    <xf numFmtId="0" fontId="25" fillId="0" borderId="0" xfId="0" applyFont="1"/>
    <xf numFmtId="0" fontId="25" fillId="0" borderId="0" xfId="0" applyFont="1" applyAlignment="1">
      <alignment horizontal="right"/>
    </xf>
    <xf numFmtId="0" fontId="5" fillId="0" borderId="0" xfId="0" applyFont="1" applyAlignment="1">
      <alignment wrapText="1"/>
    </xf>
    <xf numFmtId="0" fontId="5" fillId="0" borderId="9" xfId="0" applyFont="1" applyBorder="1" applyAlignment="1">
      <alignment wrapText="1"/>
    </xf>
    <xf numFmtId="0" fontId="5" fillId="0" borderId="9" xfId="0" applyFont="1" applyBorder="1" applyAlignment="1">
      <alignment horizontal="right" wrapText="1"/>
    </xf>
    <xf numFmtId="165" fontId="5" fillId="0" borderId="9" xfId="0" applyNumberFormat="1" applyFont="1" applyBorder="1" applyAlignment="1">
      <alignment horizontal="right" wrapText="1"/>
    </xf>
    <xf numFmtId="1" fontId="5" fillId="0" borderId="9" xfId="0" applyNumberFormat="1" applyFont="1" applyBorder="1" applyAlignment="1">
      <alignment horizontal="right" wrapText="1"/>
    </xf>
    <xf numFmtId="0" fontId="7" fillId="0" borderId="9" xfId="0" applyFont="1" applyBorder="1" applyAlignment="1">
      <alignment horizontal="right" wrapText="1"/>
    </xf>
    <xf numFmtId="165" fontId="7" fillId="0" borderId="9" xfId="0" applyNumberFormat="1" applyFont="1" applyBorder="1" applyAlignment="1">
      <alignment horizontal="right" wrapText="1"/>
    </xf>
    <xf numFmtId="1" fontId="8" fillId="0" borderId="9" xfId="0" applyNumberFormat="1" applyFont="1" applyBorder="1" applyAlignment="1">
      <alignment wrapText="1"/>
    </xf>
    <xf numFmtId="164" fontId="7" fillId="0" borderId="9" xfId="0" applyNumberFormat="1" applyFont="1" applyBorder="1" applyAlignment="1">
      <alignment horizontal="right" wrapText="1"/>
    </xf>
    <xf numFmtId="0" fontId="7" fillId="0" borderId="8" xfId="0" applyFont="1" applyBorder="1" applyAlignment="1">
      <alignment horizontal="right" wrapText="1"/>
    </xf>
    <xf numFmtId="0" fontId="26" fillId="0" borderId="0" xfId="7" applyNumberFormat="1" applyFont="1" applyFill="1" applyBorder="1"/>
    <xf numFmtId="0" fontId="26" fillId="0" borderId="0" xfId="7" applyNumberFormat="1" applyFont="1" applyFill="1" applyBorder="1" applyAlignment="1">
      <alignment horizontal="right"/>
    </xf>
    <xf numFmtId="0" fontId="6" fillId="0" borderId="18" xfId="0" applyFont="1" applyBorder="1"/>
    <xf numFmtId="0" fontId="6" fillId="0" borderId="18" xfId="0" applyFont="1" applyBorder="1" applyAlignment="1">
      <alignment horizontal="right"/>
    </xf>
    <xf numFmtId="0" fontId="5" fillId="0" borderId="19" xfId="0" applyFont="1" applyBorder="1" applyAlignment="1">
      <alignment horizontal="right"/>
    </xf>
    <xf numFmtId="0" fontId="5" fillId="0" borderId="0" xfId="0" applyFont="1" applyBorder="1" applyAlignment="1">
      <alignment wrapText="1"/>
    </xf>
    <xf numFmtId="0" fontId="5" fillId="0" borderId="0" xfId="0" applyFont="1" applyBorder="1" applyAlignment="1">
      <alignment horizontal="right" wrapText="1"/>
    </xf>
    <xf numFmtId="0" fontId="5" fillId="0" borderId="8" xfId="0" applyFont="1" applyBorder="1" applyAlignment="1">
      <alignment wrapText="1"/>
    </xf>
    <xf numFmtId="0" fontId="5" fillId="0" borderId="30" xfId="0" applyFont="1" applyBorder="1" applyAlignment="1">
      <alignment wrapText="1"/>
    </xf>
    <xf numFmtId="0" fontId="5" fillId="0" borderId="30" xfId="0" applyFont="1" applyBorder="1" applyAlignment="1">
      <alignment horizontal="right" wrapText="1"/>
    </xf>
    <xf numFmtId="0" fontId="5" fillId="0" borderId="9" xfId="0" applyFont="1" applyBorder="1" applyAlignment="1">
      <alignment vertical="top" wrapText="1"/>
    </xf>
    <xf numFmtId="0" fontId="11" fillId="0" borderId="9" xfId="0" applyFont="1" applyBorder="1" applyAlignment="1">
      <alignment vertical="top" wrapText="1"/>
    </xf>
    <xf numFmtId="0" fontId="11" fillId="0" borderId="9" xfId="0" applyFont="1" applyBorder="1" applyAlignment="1">
      <alignment wrapText="1"/>
    </xf>
    <xf numFmtId="0" fontId="11" fillId="0" borderId="9" xfId="0" applyFont="1" applyBorder="1" applyAlignment="1">
      <alignment horizontal="right" wrapText="1"/>
    </xf>
    <xf numFmtId="0" fontId="5" fillId="0" borderId="8" xfId="0" applyFont="1" applyBorder="1" applyAlignment="1">
      <alignment vertical="top" wrapText="1"/>
    </xf>
    <xf numFmtId="0" fontId="5" fillId="0" borderId="23" xfId="0" applyFont="1" applyBorder="1" applyAlignment="1">
      <alignment vertical="top" wrapText="1"/>
    </xf>
    <xf numFmtId="0" fontId="5" fillId="0" borderId="0" xfId="0" applyFont="1" applyBorder="1" applyAlignment="1">
      <alignment vertical="top" wrapText="1"/>
    </xf>
    <xf numFmtId="0" fontId="5" fillId="0" borderId="6" xfId="0" applyFont="1" applyBorder="1" applyAlignment="1">
      <alignment vertical="top" wrapText="1"/>
    </xf>
    <xf numFmtId="0" fontId="11" fillId="0" borderId="6" xfId="0" applyFont="1" applyBorder="1" applyAlignment="1">
      <alignment vertical="top" wrapText="1"/>
    </xf>
    <xf numFmtId="0" fontId="11" fillId="0" borderId="8" xfId="0" applyFont="1" applyBorder="1" applyAlignment="1">
      <alignment vertical="top" wrapText="1"/>
    </xf>
    <xf numFmtId="164" fontId="5" fillId="0" borderId="30" xfId="0" applyNumberFormat="1" applyFont="1" applyBorder="1" applyAlignment="1">
      <alignment horizontal="right" vertical="top" wrapText="1"/>
    </xf>
    <xf numFmtId="164" fontId="5" fillId="0" borderId="9" xfId="0" applyNumberFormat="1" applyFont="1" applyBorder="1" applyAlignment="1">
      <alignment horizontal="right" vertical="top" wrapText="1"/>
    </xf>
    <xf numFmtId="165" fontId="5" fillId="0" borderId="9" xfId="0" applyNumberFormat="1" applyFont="1" applyBorder="1" applyAlignment="1">
      <alignment horizontal="right" vertical="top" wrapText="1"/>
    </xf>
    <xf numFmtId="1" fontId="5" fillId="0" borderId="9" xfId="0" applyNumberFormat="1" applyFont="1" applyBorder="1" applyAlignment="1">
      <alignment horizontal="right" vertical="top" wrapText="1"/>
    </xf>
    <xf numFmtId="1" fontId="12" fillId="0" borderId="9" xfId="0" applyNumberFormat="1" applyFont="1" applyBorder="1" applyAlignment="1">
      <alignment horizontal="right" wrapText="1"/>
    </xf>
    <xf numFmtId="0" fontId="5" fillId="0" borderId="9" xfId="0" applyFont="1" applyBorder="1" applyAlignment="1">
      <alignment horizontal="right" vertical="top" wrapText="1"/>
    </xf>
    <xf numFmtId="164" fontId="7" fillId="0" borderId="10" xfId="0" applyNumberFormat="1" applyFont="1" applyBorder="1" applyAlignment="1">
      <alignment horizontal="right" wrapText="1"/>
    </xf>
    <xf numFmtId="49" fontId="12" fillId="0" borderId="10" xfId="0" applyNumberFormat="1" applyFont="1" applyBorder="1" applyAlignment="1">
      <alignment wrapText="1"/>
    </xf>
    <xf numFmtId="49" fontId="29" fillId="4" borderId="8" xfId="0" applyNumberFormat="1" applyFont="1" applyFill="1" applyBorder="1" applyAlignment="1">
      <alignment horizontal="right" wrapText="1"/>
    </xf>
    <xf numFmtId="49" fontId="29" fillId="4" borderId="10" xfId="0" applyNumberFormat="1" applyFont="1" applyFill="1" applyBorder="1" applyAlignment="1">
      <alignment horizontal="right" wrapText="1"/>
    </xf>
    <xf numFmtId="49" fontId="29" fillId="0" borderId="0" xfId="0" applyNumberFormat="1" applyFont="1" applyAlignment="1">
      <alignment horizontal="center" wrapText="1"/>
    </xf>
    <xf numFmtId="49" fontId="28" fillId="0" borderId="7" xfId="0" applyNumberFormat="1" applyFont="1" applyBorder="1" applyAlignment="1">
      <alignment horizontal="right" wrapText="1"/>
    </xf>
    <xf numFmtId="49" fontId="12" fillId="0" borderId="8" xfId="0" applyNumberFormat="1" applyFont="1" applyBorder="1" applyAlignment="1">
      <alignment horizontal="right" wrapText="1"/>
    </xf>
    <xf numFmtId="49" fontId="11" fillId="0" borderId="6" xfId="0" applyNumberFormat="1" applyFont="1" applyBorder="1" applyAlignment="1">
      <alignment wrapText="1"/>
    </xf>
    <xf numFmtId="49" fontId="12" fillId="0" borderId="6" xfId="0" applyNumberFormat="1" applyFont="1" applyBorder="1" applyAlignment="1">
      <alignment wrapText="1"/>
    </xf>
    <xf numFmtId="49" fontId="28" fillId="4" borderId="6" xfId="0" applyNumberFormat="1" applyFont="1" applyFill="1" applyBorder="1" applyAlignment="1">
      <alignment horizontal="right" wrapText="1"/>
    </xf>
    <xf numFmtId="49" fontId="12" fillId="0" borderId="31" xfId="0" applyNumberFormat="1" applyFont="1" applyBorder="1" applyAlignment="1">
      <alignment wrapText="1"/>
    </xf>
    <xf numFmtId="49" fontId="11" fillId="0" borderId="32" xfId="0" applyNumberFormat="1" applyFont="1" applyBorder="1" applyAlignment="1">
      <alignment wrapText="1"/>
    </xf>
    <xf numFmtId="49" fontId="11" fillId="0" borderId="6" xfId="0" applyNumberFormat="1" applyFont="1" applyBorder="1" applyAlignment="1">
      <alignment horizontal="center" wrapText="1"/>
    </xf>
    <xf numFmtId="49" fontId="11" fillId="4" borderId="6" xfId="0" applyNumberFormat="1" applyFont="1" applyFill="1" applyBorder="1" applyAlignment="1">
      <alignment horizontal="center" wrapText="1"/>
    </xf>
    <xf numFmtId="49" fontId="12" fillId="0" borderId="6" xfId="0" applyNumberFormat="1" applyFont="1" applyBorder="1" applyAlignment="1">
      <alignment horizontal="center" wrapText="1"/>
    </xf>
    <xf numFmtId="49" fontId="32" fillId="4" borderId="7" xfId="0" applyNumberFormat="1" applyFont="1" applyFill="1" applyBorder="1" applyAlignment="1">
      <alignment horizontal="right" wrapText="1"/>
    </xf>
    <xf numFmtId="49" fontId="12" fillId="4" borderId="6" xfId="0" applyNumberFormat="1" applyFont="1" applyFill="1" applyBorder="1" applyAlignment="1">
      <alignment horizontal="center" wrapText="1"/>
    </xf>
    <xf numFmtId="49" fontId="29" fillId="4" borderId="6" xfId="0" applyNumberFormat="1" applyFont="1" applyFill="1" applyBorder="1" applyAlignment="1">
      <alignment horizontal="right" wrapText="1"/>
    </xf>
    <xf numFmtId="49" fontId="11" fillId="0" borderId="0" xfId="0" applyNumberFormat="1" applyFont="1" applyAlignment="1">
      <alignment horizontal="left" vertical="top" wrapText="1"/>
    </xf>
    <xf numFmtId="49" fontId="33" fillId="0" borderId="0" xfId="0" applyNumberFormat="1" applyFont="1" applyAlignment="1">
      <alignment horizontal="right"/>
    </xf>
    <xf numFmtId="49" fontId="34" fillId="0" borderId="0" xfId="0" applyNumberFormat="1" applyFont="1" applyAlignment="1">
      <alignment horizontal="right"/>
    </xf>
    <xf numFmtId="49" fontId="12" fillId="0" borderId="8" xfId="0" applyNumberFormat="1" applyFont="1" applyBorder="1" applyAlignment="1">
      <alignment horizontal="center" wrapText="1"/>
    </xf>
    <xf numFmtId="49" fontId="12" fillId="0" borderId="29" xfId="0" applyNumberFormat="1" applyFont="1" applyBorder="1" applyAlignment="1">
      <alignment wrapText="1"/>
    </xf>
    <xf numFmtId="49" fontId="12" fillId="0" borderId="29" xfId="0" applyNumberFormat="1" applyFont="1" applyBorder="1" applyAlignment="1">
      <alignment horizontal="right" wrapText="1"/>
    </xf>
    <xf numFmtId="49" fontId="29" fillId="4" borderId="29" xfId="0" applyNumberFormat="1" applyFont="1" applyFill="1" applyBorder="1" applyAlignment="1">
      <alignment horizontal="right" wrapText="1"/>
    </xf>
    <xf numFmtId="49" fontId="32" fillId="0" borderId="8" xfId="0" applyNumberFormat="1" applyFont="1" applyBorder="1" applyAlignment="1">
      <alignment horizontal="right" wrapText="1"/>
    </xf>
    <xf numFmtId="49" fontId="11" fillId="0" borderId="29" xfId="0" applyNumberFormat="1" applyFont="1" applyBorder="1" applyAlignment="1">
      <alignment horizontal="right"/>
    </xf>
    <xf numFmtId="49" fontId="27" fillId="4" borderId="7" xfId="0" applyNumberFormat="1" applyFont="1" applyFill="1" applyBorder="1" applyAlignment="1">
      <alignment horizontal="right" wrapText="1"/>
    </xf>
    <xf numFmtId="49" fontId="28" fillId="4" borderId="0" xfId="0" applyNumberFormat="1" applyFont="1" applyFill="1" applyAlignment="1">
      <alignment horizontal="right" wrapText="1"/>
    </xf>
    <xf numFmtId="49" fontId="28" fillId="4" borderId="29" xfId="0" applyNumberFormat="1" applyFont="1" applyFill="1" applyBorder="1" applyAlignment="1">
      <alignment horizontal="right"/>
    </xf>
    <xf numFmtId="49" fontId="12" fillId="0" borderId="0" xfId="0" applyNumberFormat="1" applyFont="1" applyAlignment="1">
      <alignment horizontal="center" wrapText="1"/>
    </xf>
    <xf numFmtId="49" fontId="27" fillId="4" borderId="8" xfId="0" applyNumberFormat="1" applyFont="1" applyFill="1" applyBorder="1" applyAlignment="1">
      <alignment horizontal="right" wrapText="1"/>
    </xf>
    <xf numFmtId="49" fontId="12" fillId="4" borderId="0" xfId="0" applyNumberFormat="1" applyFont="1" applyFill="1" applyAlignment="1">
      <alignment horizontal="center" wrapText="1"/>
    </xf>
    <xf numFmtId="49" fontId="12" fillId="0" borderId="9" xfId="0" applyNumberFormat="1" applyFont="1" applyBorder="1" applyAlignment="1">
      <alignment horizontal="left" wrapText="1"/>
    </xf>
    <xf numFmtId="49" fontId="12" fillId="0" borderId="10" xfId="0" applyNumberFormat="1" applyFont="1" applyBorder="1"/>
    <xf numFmtId="49" fontId="11" fillId="0" borderId="10" xfId="0" applyNumberFormat="1" applyFont="1" applyBorder="1" applyAlignment="1">
      <alignment horizontal="right"/>
    </xf>
    <xf numFmtId="49" fontId="12" fillId="0" borderId="10" xfId="0" applyNumberFormat="1" applyFont="1" applyBorder="1" applyAlignment="1">
      <alignment horizontal="right"/>
    </xf>
    <xf numFmtId="49" fontId="34" fillId="0" borderId="10" xfId="0" applyNumberFormat="1" applyFont="1" applyBorder="1" applyAlignment="1">
      <alignment horizontal="right" wrapText="1"/>
    </xf>
    <xf numFmtId="49" fontId="35" fillId="0" borderId="7" xfId="0" applyNumberFormat="1" applyFont="1" applyBorder="1" applyAlignment="1">
      <alignment horizontal="right" wrapText="1"/>
    </xf>
    <xf numFmtId="49" fontId="34" fillId="0" borderId="8" xfId="0" applyNumberFormat="1" applyFont="1" applyBorder="1" applyAlignment="1">
      <alignment horizontal="right" wrapText="1"/>
    </xf>
    <xf numFmtId="49" fontId="34" fillId="0" borderId="9" xfId="0" applyNumberFormat="1" applyFont="1" applyBorder="1" applyAlignment="1">
      <alignment horizontal="right" wrapText="1"/>
    </xf>
    <xf numFmtId="49" fontId="35" fillId="0" borderId="9" xfId="0" applyNumberFormat="1" applyFont="1" applyBorder="1" applyAlignment="1">
      <alignment horizontal="right" wrapText="1"/>
    </xf>
    <xf numFmtId="49" fontId="34" fillId="0" borderId="6" xfId="0" applyNumberFormat="1" applyFont="1" applyBorder="1" applyAlignment="1">
      <alignment horizontal="right" wrapText="1"/>
    </xf>
    <xf numFmtId="49" fontId="35" fillId="0" borderId="6" xfId="0" applyNumberFormat="1" applyFont="1" applyBorder="1" applyAlignment="1">
      <alignment horizontal="right" wrapText="1"/>
    </xf>
    <xf numFmtId="49" fontId="11" fillId="0" borderId="0" xfId="0" applyNumberFormat="1" applyFont="1" applyAlignment="1">
      <alignment horizontal="left" wrapText="1" indent="1"/>
    </xf>
    <xf numFmtId="49" fontId="27" fillId="0" borderId="0" xfId="0" applyNumberFormat="1" applyFont="1" applyAlignment="1">
      <alignment horizontal="left" wrapText="1"/>
    </xf>
    <xf numFmtId="49" fontId="27" fillId="0" borderId="0" xfId="0" applyNumberFormat="1" applyFont="1" applyAlignment="1">
      <alignment horizontal="right" wrapText="1"/>
    </xf>
    <xf numFmtId="49" fontId="34" fillId="0" borderId="0" xfId="0" applyNumberFormat="1" applyFont="1" applyAlignment="1">
      <alignment horizontal="right" wrapText="1"/>
    </xf>
    <xf numFmtId="49" fontId="29" fillId="4" borderId="0" xfId="0" applyNumberFormat="1" applyFont="1" applyFill="1" applyAlignment="1">
      <alignment horizontal="right" wrapText="1"/>
    </xf>
    <xf numFmtId="49" fontId="35" fillId="0" borderId="0" xfId="0" applyNumberFormat="1" applyFont="1" applyAlignment="1">
      <alignment horizontal="right" wrapText="1"/>
    </xf>
    <xf numFmtId="49" fontId="12" fillId="0" borderId="8" xfId="0" applyNumberFormat="1" applyFont="1" applyBorder="1" applyAlignment="1">
      <alignment horizontal="left" wrapText="1"/>
    </xf>
    <xf numFmtId="49" fontId="11" fillId="0" borderId="0" xfId="0" applyNumberFormat="1" applyFont="1" applyAlignment="1">
      <alignment horizontal="center" wrapText="1"/>
    </xf>
    <xf numFmtId="49" fontId="12" fillId="0" borderId="29" xfId="0" applyNumberFormat="1" applyFont="1" applyBorder="1" applyAlignment="1">
      <alignment horizontal="right"/>
    </xf>
    <xf numFmtId="49" fontId="11" fillId="4" borderId="0" xfId="0" applyNumberFormat="1" applyFont="1" applyFill="1" applyAlignment="1">
      <alignment horizontal="center" wrapText="1"/>
    </xf>
    <xf numFmtId="49" fontId="29" fillId="4" borderId="29" xfId="0" applyNumberFormat="1" applyFont="1" applyFill="1" applyBorder="1" applyAlignment="1">
      <alignment horizontal="right"/>
    </xf>
    <xf numFmtId="49" fontId="11" fillId="0" borderId="33" xfId="0" applyNumberFormat="1" applyFont="1" applyBorder="1" applyAlignment="1">
      <alignment vertical="center" wrapText="1"/>
    </xf>
    <xf numFmtId="49" fontId="11" fillId="0" borderId="33" xfId="0" applyNumberFormat="1" applyFont="1" applyBorder="1" applyAlignment="1">
      <alignment horizontal="right" wrapText="1"/>
    </xf>
    <xf numFmtId="49" fontId="29" fillId="4" borderId="28" xfId="0" applyNumberFormat="1" applyFont="1" applyFill="1" applyBorder="1" applyAlignment="1">
      <alignment horizontal="right" wrapText="1"/>
    </xf>
    <xf numFmtId="49" fontId="29" fillId="4" borderId="28" xfId="0" applyNumberFormat="1" applyFont="1" applyFill="1" applyBorder="1" applyAlignment="1">
      <alignment horizontal="left" wrapText="1"/>
    </xf>
    <xf numFmtId="49" fontId="11" fillId="0" borderId="29" xfId="0" applyNumberFormat="1" applyFont="1" applyBorder="1" applyAlignment="1">
      <alignment horizontal="left"/>
    </xf>
    <xf numFmtId="49" fontId="11" fillId="0" borderId="18" xfId="0" applyNumberFormat="1" applyFont="1" applyBorder="1" applyAlignment="1">
      <alignment horizontal="right"/>
    </xf>
    <xf numFmtId="49" fontId="11" fillId="4" borderId="9" xfId="0" applyNumberFormat="1" applyFont="1" applyFill="1" applyBorder="1" applyAlignment="1">
      <alignment horizontal="right" wrapText="1"/>
    </xf>
    <xf numFmtId="49" fontId="12" fillId="0" borderId="6" xfId="0" applyNumberFormat="1" applyFont="1" applyBorder="1" applyAlignment="1">
      <alignment horizontal="left" vertical="top" wrapText="1"/>
    </xf>
    <xf numFmtId="49" fontId="12" fillId="0" borderId="0" xfId="0" applyNumberFormat="1" applyFont="1" applyAlignment="1">
      <alignment horizontal="left" vertical="top" wrapText="1"/>
    </xf>
    <xf numFmtId="49" fontId="12" fillId="0" borderId="8" xfId="0" applyNumberFormat="1" applyFont="1" applyBorder="1" applyAlignment="1">
      <alignment horizontal="left" vertical="top" wrapText="1"/>
    </xf>
    <xf numFmtId="49" fontId="11" fillId="0" borderId="6" xfId="0" applyNumberFormat="1" applyFont="1" applyBorder="1" applyAlignment="1">
      <alignment vertical="top" wrapText="1"/>
    </xf>
    <xf numFmtId="49" fontId="11" fillId="0" borderId="8" xfId="0" applyNumberFormat="1" applyFont="1" applyBorder="1" applyAlignment="1">
      <alignment vertical="top" wrapText="1"/>
    </xf>
    <xf numFmtId="49" fontId="36" fillId="5" borderId="9" xfId="0" applyNumberFormat="1" applyFont="1" applyFill="1" applyBorder="1" applyAlignment="1">
      <alignment horizontal="right" wrapText="1"/>
    </xf>
    <xf numFmtId="49" fontId="37" fillId="5" borderId="9" xfId="0" applyNumberFormat="1" applyFont="1" applyFill="1" applyBorder="1" applyAlignment="1">
      <alignment horizontal="right" wrapText="1"/>
    </xf>
    <xf numFmtId="49" fontId="6" fillId="0" borderId="0" xfId="0" applyNumberFormat="1" applyFont="1"/>
    <xf numFmtId="49" fontId="7" fillId="0" borderId="15" xfId="0" applyNumberFormat="1" applyFont="1" applyBorder="1" applyAlignment="1">
      <alignment vertical="top" wrapText="1"/>
    </xf>
    <xf numFmtId="49" fontId="7" fillId="0" borderId="34" xfId="0" applyNumberFormat="1" applyFont="1" applyBorder="1" applyAlignment="1">
      <alignment vertical="top" wrapText="1"/>
    </xf>
    <xf numFmtId="49" fontId="5" fillId="0" borderId="9" xfId="0" applyNumberFormat="1" applyFont="1" applyBorder="1" applyAlignment="1">
      <alignment vertical="top" wrapText="1"/>
    </xf>
    <xf numFmtId="49" fontId="6" fillId="0" borderId="5" xfId="0" applyNumberFormat="1" applyFont="1" applyBorder="1"/>
    <xf numFmtId="49" fontId="5" fillId="0" borderId="0" xfId="0" applyNumberFormat="1" applyFont="1" applyAlignment="1">
      <alignment wrapText="1"/>
    </xf>
    <xf numFmtId="49" fontId="7" fillId="0" borderId="10" xfId="0" applyNumberFormat="1" applyFont="1" applyBorder="1" applyAlignment="1">
      <alignment horizontal="right" wrapText="1"/>
    </xf>
    <xf numFmtId="49" fontId="12" fillId="0" borderId="0" xfId="0" applyNumberFormat="1" applyFont="1" applyBorder="1" applyAlignment="1">
      <alignment horizontal="left" vertical="top" wrapText="1"/>
    </xf>
    <xf numFmtId="49" fontId="7" fillId="0" borderId="9" xfId="0" applyNumberFormat="1" applyFont="1" applyBorder="1" applyAlignment="1">
      <alignment horizontal="left" vertical="top" wrapText="1"/>
    </xf>
    <xf numFmtId="49" fontId="5" fillId="0" borderId="29" xfId="0" applyNumberFormat="1" applyFont="1" applyBorder="1" applyAlignment="1">
      <alignment wrapText="1"/>
    </xf>
    <xf numFmtId="49" fontId="25" fillId="0" borderId="0" xfId="0" applyNumberFormat="1" applyFont="1"/>
    <xf numFmtId="49" fontId="5" fillId="0" borderId="12" xfId="0" applyNumberFormat="1" applyFont="1" applyBorder="1" applyAlignment="1">
      <alignment wrapText="1"/>
    </xf>
    <xf numFmtId="49" fontId="5" fillId="0" borderId="9" xfId="0" applyNumberFormat="1" applyFont="1" applyBorder="1" applyAlignment="1">
      <alignment horizontal="left" wrapText="1" indent="1"/>
    </xf>
    <xf numFmtId="49" fontId="5" fillId="0" borderId="29" xfId="0" applyNumberFormat="1" applyFont="1" applyBorder="1" applyAlignment="1">
      <alignment horizontal="left" wrapText="1" indent="1"/>
    </xf>
    <xf numFmtId="49" fontId="22" fillId="0" borderId="0" xfId="0" applyNumberFormat="1" applyFont="1"/>
    <xf numFmtId="49" fontId="5" fillId="0" borderId="29" xfId="0" applyNumberFormat="1" applyFont="1" applyBorder="1" applyAlignment="1">
      <alignment horizontal="left" wrapText="1"/>
    </xf>
    <xf numFmtId="49" fontId="5" fillId="0" borderId="9" xfId="0" applyNumberFormat="1" applyFont="1" applyBorder="1" applyAlignment="1">
      <alignment horizontal="left" wrapText="1"/>
    </xf>
    <xf numFmtId="49" fontId="5" fillId="0" borderId="9" xfId="0" applyNumberFormat="1" applyFont="1" applyBorder="1" applyAlignment="1">
      <alignment horizontal="left" wrapText="1" indent="2"/>
    </xf>
    <xf numFmtId="49" fontId="7" fillId="0" borderId="9" xfId="0" applyNumberFormat="1" applyFont="1" applyBorder="1" applyAlignment="1">
      <alignment wrapText="1"/>
    </xf>
    <xf numFmtId="49" fontId="5" fillId="0" borderId="9" xfId="0" applyNumberFormat="1" applyFont="1" applyBorder="1" applyAlignment="1">
      <alignment vertical="center" wrapText="1"/>
    </xf>
    <xf numFmtId="49" fontId="11" fillId="0" borderId="0" xfId="0" applyNumberFormat="1" applyFont="1" applyAlignment="1">
      <alignment vertical="center" wrapText="1"/>
    </xf>
    <xf numFmtId="49" fontId="11" fillId="0" borderId="8" xfId="0" applyNumberFormat="1" applyFont="1" applyBorder="1" applyAlignment="1">
      <alignment vertical="center" wrapText="1"/>
    </xf>
    <xf numFmtId="49" fontId="7" fillId="0" borderId="9" xfId="0" applyNumberFormat="1" applyFont="1" applyBorder="1" applyAlignment="1">
      <alignment horizontal="right" vertical="top" wrapText="1"/>
    </xf>
    <xf numFmtId="49" fontId="7" fillId="0" borderId="9" xfId="0" applyNumberFormat="1" applyFont="1" applyBorder="1" applyAlignment="1">
      <alignment horizontal="right" wrapText="1"/>
    </xf>
    <xf numFmtId="0" fontId="6" fillId="0" borderId="0" xfId="0" applyFont="1" applyBorder="1"/>
    <xf numFmtId="0" fontId="6" fillId="0" borderId="0" xfId="0" applyFont="1" applyBorder="1" applyAlignment="1">
      <alignment horizontal="right"/>
    </xf>
    <xf numFmtId="0" fontId="5" fillId="0" borderId="0" xfId="0" applyFont="1" applyBorder="1" applyAlignment="1">
      <alignment horizontal="right"/>
    </xf>
    <xf numFmtId="49" fontId="28" fillId="4" borderId="0" xfId="0" applyNumberFormat="1" applyFont="1" applyFill="1" applyBorder="1" applyAlignment="1">
      <alignment horizontal="right" wrapText="1"/>
    </xf>
    <xf numFmtId="49" fontId="5" fillId="0" borderId="32" xfId="0" applyNumberFormat="1" applyFont="1" applyBorder="1" applyAlignment="1">
      <alignment wrapText="1"/>
    </xf>
    <xf numFmtId="49" fontId="7" fillId="0" borderId="22" xfId="0" applyNumberFormat="1" applyFont="1" applyBorder="1" applyAlignment="1">
      <alignment wrapText="1"/>
    </xf>
    <xf numFmtId="49" fontId="5" fillId="4" borderId="9" xfId="0" applyNumberFormat="1" applyFont="1" applyFill="1" applyBorder="1" applyAlignment="1">
      <alignment wrapText="1"/>
    </xf>
    <xf numFmtId="49" fontId="5" fillId="0" borderId="8" xfId="0" applyNumberFormat="1" applyFont="1" applyBorder="1" applyAlignment="1">
      <alignment vertical="center" wrapText="1"/>
    </xf>
    <xf numFmtId="49" fontId="5" fillId="0" borderId="10" xfId="0" applyNumberFormat="1" applyFont="1" applyBorder="1" applyAlignment="1">
      <alignment horizontal="left" wrapText="1"/>
    </xf>
    <xf numFmtId="49" fontId="7" fillId="0" borderId="0" xfId="0" applyNumberFormat="1" applyFont="1" applyAlignment="1">
      <alignment horizontal="left" wrapText="1"/>
    </xf>
    <xf numFmtId="0" fontId="7" fillId="0" borderId="0" xfId="0" applyNumberFormat="1" applyFont="1" applyBorder="1" applyAlignment="1">
      <alignment horizontal="right" vertical="top" wrapText="1"/>
    </xf>
    <xf numFmtId="49" fontId="6" fillId="0" borderId="18" xfId="0" applyNumberFormat="1" applyFont="1" applyBorder="1" applyAlignment="1">
      <alignment wrapText="1" shrinkToFit="1"/>
    </xf>
    <xf numFmtId="49" fontId="5" fillId="0" borderId="0" xfId="0" applyNumberFormat="1" applyFont="1"/>
    <xf numFmtId="49" fontId="7" fillId="0" borderId="18" xfId="0" applyNumberFormat="1" applyFont="1" applyBorder="1"/>
    <xf numFmtId="49" fontId="5" fillId="0" borderId="24" xfId="0" applyNumberFormat="1" applyFont="1" applyBorder="1" applyAlignment="1">
      <alignment wrapText="1"/>
    </xf>
    <xf numFmtId="49" fontId="5" fillId="0" borderId="12" xfId="0" applyNumberFormat="1" applyFont="1" applyBorder="1"/>
    <xf numFmtId="49" fontId="5" fillId="0" borderId="23" xfId="0" applyNumberFormat="1" applyFont="1" applyBorder="1"/>
    <xf numFmtId="49" fontId="5" fillId="0" borderId="35" xfId="0" applyNumberFormat="1" applyFont="1" applyBorder="1" applyAlignment="1">
      <alignment wrapText="1"/>
    </xf>
    <xf numFmtId="49" fontId="5" fillId="0" borderId="15" xfId="0" applyNumberFormat="1" applyFont="1" applyBorder="1" applyAlignment="1">
      <alignment wrapText="1"/>
    </xf>
    <xf numFmtId="49" fontId="5" fillId="0" borderId="29" xfId="0" applyNumberFormat="1" applyFont="1" applyBorder="1"/>
    <xf numFmtId="49" fontId="7" fillId="0" borderId="29" xfId="0" applyNumberFormat="1" applyFont="1" applyBorder="1" applyAlignment="1">
      <alignment horizontal="left" vertical="top" wrapText="1"/>
    </xf>
    <xf numFmtId="49" fontId="5" fillId="0" borderId="36" xfId="0" applyNumberFormat="1" applyFont="1" applyBorder="1" applyAlignment="1">
      <alignment wrapText="1"/>
    </xf>
    <xf numFmtId="49" fontId="7" fillId="0" borderId="10" xfId="0" applyNumberFormat="1" applyFont="1" applyBorder="1"/>
    <xf numFmtId="49" fontId="7" fillId="0" borderId="10" xfId="0" applyNumberFormat="1" applyFont="1" applyBorder="1" applyAlignment="1">
      <alignment horizontal="right"/>
    </xf>
    <xf numFmtId="49" fontId="7" fillId="0" borderId="6" xfId="0" applyNumberFormat="1" applyFont="1" applyBorder="1" applyAlignment="1">
      <alignment horizontal="left" vertical="top" wrapText="1"/>
    </xf>
    <xf numFmtId="49" fontId="12" fillId="0" borderId="0" xfId="0" applyNumberFormat="1" applyFont="1" applyAlignment="1">
      <alignment horizontal="left" vertical="top" wrapText="1"/>
    </xf>
    <xf numFmtId="49" fontId="12" fillId="0" borderId="8" xfId="0" applyNumberFormat="1" applyFont="1" applyBorder="1" applyAlignment="1">
      <alignment horizontal="left" vertical="top" wrapText="1"/>
    </xf>
    <xf numFmtId="49" fontId="6" fillId="0" borderId="0" xfId="0" applyNumberFormat="1" applyFont="1" applyAlignment="1">
      <alignment horizontal="left" wrapText="1"/>
    </xf>
    <xf numFmtId="49" fontId="5" fillId="0" borderId="6" xfId="0" applyNumberFormat="1" applyFont="1" applyBorder="1" applyAlignment="1">
      <alignment horizontal="left" vertical="top" wrapText="1"/>
    </xf>
    <xf numFmtId="49" fontId="11" fillId="0" borderId="0" xfId="0" applyNumberFormat="1" applyFont="1" applyAlignment="1">
      <alignment horizontal="left" vertical="top" wrapText="1"/>
    </xf>
    <xf numFmtId="49" fontId="7" fillId="0" borderId="7" xfId="0" applyNumberFormat="1" applyFont="1" applyBorder="1" applyAlignment="1">
      <alignment horizontal="left" vertical="center" wrapText="1"/>
    </xf>
    <xf numFmtId="49" fontId="12" fillId="0" borderId="10" xfId="0" applyNumberFormat="1" applyFont="1" applyBorder="1" applyAlignment="1">
      <alignment horizontal="left" vertical="center" wrapText="1"/>
    </xf>
    <xf numFmtId="49" fontId="5" fillId="0" borderId="0" xfId="0" applyNumberFormat="1" applyFont="1" applyAlignment="1">
      <alignment wrapText="1"/>
    </xf>
    <xf numFmtId="49" fontId="11" fillId="0" borderId="0" xfId="0" applyNumberFormat="1" applyFont="1" applyAlignment="1">
      <alignment wrapText="1"/>
    </xf>
    <xf numFmtId="49" fontId="5" fillId="0" borderId="0" xfId="0" applyNumberFormat="1" applyFont="1" applyAlignment="1">
      <alignment vertical="center" wrapText="1"/>
    </xf>
    <xf numFmtId="49" fontId="11" fillId="0" borderId="0" xfId="0" applyNumberFormat="1" applyFont="1" applyAlignment="1">
      <alignment vertical="center" wrapText="1"/>
    </xf>
    <xf numFmtId="49" fontId="11" fillId="0" borderId="8" xfId="0" applyNumberFormat="1" applyFont="1" applyBorder="1" applyAlignment="1">
      <alignment vertical="center" wrapText="1"/>
    </xf>
    <xf numFmtId="49" fontId="5" fillId="0" borderId="6" xfId="0" applyNumberFormat="1" applyFont="1" applyBorder="1" applyAlignment="1">
      <alignment vertical="top" wrapText="1"/>
    </xf>
    <xf numFmtId="49" fontId="11" fillId="0" borderId="0" xfId="0" applyNumberFormat="1" applyFont="1" applyAlignment="1">
      <alignment vertical="top" wrapText="1"/>
    </xf>
    <xf numFmtId="49" fontId="11" fillId="0" borderId="8" xfId="0" applyNumberFormat="1" applyFont="1" applyBorder="1" applyAlignment="1">
      <alignment vertical="top" wrapText="1"/>
    </xf>
    <xf numFmtId="49" fontId="12" fillId="0" borderId="37" xfId="0" applyNumberFormat="1" applyFont="1" applyBorder="1" applyAlignment="1">
      <alignment horizontal="left" vertical="top" wrapText="1"/>
    </xf>
    <xf numFmtId="49" fontId="7" fillId="0" borderId="6" xfId="0" applyNumberFormat="1" applyFont="1" applyBorder="1" applyAlignment="1">
      <alignment horizontal="left" vertical="center" wrapText="1"/>
    </xf>
    <xf numFmtId="49" fontId="11" fillId="0" borderId="6" xfId="0" applyNumberFormat="1" applyFont="1" applyBorder="1" applyAlignment="1">
      <alignment horizontal="left" vertical="center" wrapText="1"/>
    </xf>
    <xf numFmtId="49" fontId="11" fillId="0" borderId="8" xfId="0" applyNumberFormat="1" applyFont="1" applyBorder="1" applyAlignment="1">
      <alignment horizontal="left" vertical="center" wrapText="1"/>
    </xf>
    <xf numFmtId="49" fontId="11" fillId="0" borderId="7" xfId="0" applyNumberFormat="1" applyFont="1" applyBorder="1" applyAlignment="1">
      <alignment horizontal="center"/>
    </xf>
    <xf numFmtId="49" fontId="11" fillId="0" borderId="0" xfId="0" applyNumberFormat="1" applyFont="1" applyAlignment="1">
      <alignment horizontal="left" vertical="center" wrapText="1"/>
    </xf>
    <xf numFmtId="49" fontId="11" fillId="0" borderId="10" xfId="0" applyNumberFormat="1" applyFont="1" applyBorder="1" applyAlignment="1">
      <alignment horizontal="center" wrapText="1"/>
    </xf>
    <xf numFmtId="49" fontId="7" fillId="0" borderId="29" xfId="0" applyNumberFormat="1" applyFont="1" applyBorder="1" applyAlignment="1">
      <alignment horizontal="left" vertical="top" wrapText="1"/>
    </xf>
    <xf numFmtId="49" fontId="12" fillId="0" borderId="29" xfId="0" applyNumberFormat="1" applyFont="1" applyBorder="1" applyAlignment="1">
      <alignment horizontal="left" vertical="top" wrapText="1"/>
    </xf>
    <xf numFmtId="49" fontId="11" fillId="0" borderId="7" xfId="0" applyNumberFormat="1" applyFont="1" applyBorder="1" applyAlignment="1">
      <alignment horizontal="right"/>
    </xf>
    <xf numFmtId="49" fontId="7" fillId="0" borderId="9" xfId="0" applyNumberFormat="1" applyFont="1" applyBorder="1" applyAlignment="1">
      <alignment horizontal="left" vertical="top" wrapText="1"/>
    </xf>
    <xf numFmtId="49" fontId="7" fillId="0" borderId="0" xfId="0" applyNumberFormat="1" applyFont="1" applyAlignment="1">
      <alignment horizontal="left" vertical="top" wrapText="1"/>
    </xf>
    <xf numFmtId="49" fontId="12" fillId="0" borderId="0" xfId="0" applyNumberFormat="1" applyFont="1" applyBorder="1" applyAlignment="1">
      <alignment horizontal="left" vertical="top" wrapText="1"/>
    </xf>
    <xf numFmtId="49" fontId="5" fillId="0" borderId="10" xfId="0" applyNumberFormat="1" applyFont="1" applyBorder="1" applyAlignment="1">
      <alignment horizontal="center"/>
    </xf>
    <xf numFmtId="49" fontId="11" fillId="0" borderId="10" xfId="0" applyNumberFormat="1" applyFont="1" applyBorder="1" applyAlignment="1">
      <alignment horizontal="center"/>
    </xf>
    <xf numFmtId="49" fontId="5" fillId="0" borderId="10" xfId="0" applyNumberFormat="1" applyFont="1" applyBorder="1" applyAlignment="1">
      <alignment horizontal="center" wrapText="1"/>
    </xf>
    <xf numFmtId="49" fontId="5" fillId="0" borderId="0" xfId="0" applyNumberFormat="1" applyFont="1" applyAlignment="1">
      <alignment horizontal="left" wrapText="1"/>
    </xf>
    <xf numFmtId="49" fontId="11" fillId="0" borderId="0" xfId="0" applyNumberFormat="1" applyFont="1" applyAlignment="1">
      <alignment horizontal="left" wrapText="1"/>
    </xf>
    <xf numFmtId="49" fontId="5" fillId="0" borderId="6" xfId="0" applyNumberFormat="1" applyFont="1" applyBorder="1" applyAlignment="1">
      <alignment horizontal="left" vertical="center" wrapText="1"/>
    </xf>
    <xf numFmtId="49" fontId="5" fillId="0" borderId="7" xfId="0" applyNumberFormat="1" applyFont="1" applyBorder="1" applyAlignment="1">
      <alignment horizontal="left" vertical="center" wrapText="1"/>
    </xf>
    <xf numFmtId="49" fontId="11" fillId="0" borderId="7" xfId="0" applyNumberFormat="1" applyFont="1" applyBorder="1" applyAlignment="1">
      <alignment horizontal="left" vertical="center" wrapText="1"/>
    </xf>
    <xf numFmtId="49" fontId="5" fillId="0" borderId="0" xfId="0" applyNumberFormat="1" applyFont="1" applyAlignment="1">
      <alignment horizontal="left" vertical="center" wrapText="1"/>
    </xf>
    <xf numFmtId="49" fontId="11" fillId="0" borderId="0" xfId="0" applyNumberFormat="1" applyFont="1" applyAlignment="1">
      <alignment horizontal="left" vertical="center"/>
    </xf>
    <xf numFmtId="49" fontId="5" fillId="0" borderId="29" xfId="0" applyNumberFormat="1" applyFont="1" applyBorder="1" applyAlignment="1">
      <alignment horizontal="left" wrapText="1"/>
    </xf>
    <xf numFmtId="49" fontId="12" fillId="0" borderId="10" xfId="0" applyNumberFormat="1" applyFont="1" applyBorder="1" applyAlignment="1">
      <alignment horizontal="center"/>
    </xf>
    <xf numFmtId="49" fontId="11" fillId="0" borderId="13" xfId="0" applyNumberFormat="1" applyFont="1" applyBorder="1" applyAlignment="1">
      <alignment horizontal="center" wrapText="1"/>
    </xf>
    <xf numFmtId="49" fontId="11" fillId="0" borderId="7" xfId="0" applyNumberFormat="1" applyFont="1" applyBorder="1" applyAlignment="1">
      <alignment horizontal="center" wrapText="1"/>
    </xf>
    <xf numFmtId="49" fontId="7" fillId="0" borderId="10" xfId="0" applyNumberFormat="1" applyFont="1" applyBorder="1" applyAlignment="1">
      <alignment horizontal="center"/>
    </xf>
    <xf numFmtId="49" fontId="5" fillId="0" borderId="13" xfId="0" applyNumberFormat="1" applyFont="1" applyBorder="1" applyAlignment="1">
      <alignment horizontal="center" wrapText="1"/>
    </xf>
    <xf numFmtId="49" fontId="5" fillId="0" borderId="7" xfId="0" applyNumberFormat="1" applyFont="1" applyBorder="1" applyAlignment="1">
      <alignment horizontal="center" wrapText="1"/>
    </xf>
    <xf numFmtId="49" fontId="5" fillId="0" borderId="7" xfId="0" applyNumberFormat="1" applyFont="1" applyBorder="1" applyAlignment="1">
      <alignment horizontal="left"/>
    </xf>
    <xf numFmtId="0" fontId="7" fillId="0" borderId="9" xfId="0" applyFont="1" applyBorder="1" applyAlignment="1">
      <alignment horizontal="left" wrapText="1"/>
    </xf>
    <xf numFmtId="0" fontId="7" fillId="0" borderId="10" xfId="0" applyFont="1" applyBorder="1" applyAlignment="1">
      <alignment horizontal="left"/>
    </xf>
    <xf numFmtId="0" fontId="11" fillId="0" borderId="7" xfId="0" applyFont="1" applyBorder="1" applyAlignment="1">
      <alignment horizontal="left" wrapText="1"/>
    </xf>
    <xf numFmtId="0" fontId="5" fillId="0" borderId="7" xfId="0" applyFont="1" applyBorder="1" applyAlignment="1">
      <alignment horizontal="left"/>
    </xf>
    <xf numFmtId="0" fontId="7" fillId="0" borderId="10" xfId="0" applyFont="1" applyBorder="1" applyAlignment="1">
      <alignment horizontal="left" wrapText="1"/>
    </xf>
    <xf numFmtId="0" fontId="5" fillId="0" borderId="7" xfId="0" applyFont="1" applyBorder="1" applyAlignment="1">
      <alignment horizontal="left" wrapText="1"/>
    </xf>
    <xf numFmtId="0" fontId="7" fillId="0" borderId="6" xfId="0" applyFont="1" applyBorder="1" applyAlignment="1">
      <alignment horizontal="center" wrapText="1"/>
    </xf>
    <xf numFmtId="0" fontId="5" fillId="0" borderId="6" xfId="0" applyFont="1" applyBorder="1" applyAlignment="1">
      <alignment horizontal="left" wrapText="1"/>
    </xf>
    <xf numFmtId="0" fontId="7" fillId="0" borderId="8" xfId="0" applyFont="1" applyBorder="1" applyAlignment="1">
      <alignment horizontal="left" wrapText="1"/>
    </xf>
    <xf numFmtId="0" fontId="5" fillId="0" borderId="7" xfId="0" applyFont="1" applyBorder="1" applyAlignment="1">
      <alignment horizontal="center" wrapText="1"/>
    </xf>
    <xf numFmtId="0" fontId="5" fillId="0" borderId="6" xfId="0" applyFont="1" applyBorder="1" applyAlignment="1">
      <alignment horizontal="center" wrapText="1"/>
    </xf>
    <xf numFmtId="49" fontId="5" fillId="0" borderId="7" xfId="0" applyNumberFormat="1" applyFont="1" applyBorder="1" applyAlignment="1">
      <alignment horizontal="left" wrapText="1"/>
    </xf>
    <xf numFmtId="49" fontId="29" fillId="0" borderId="10" xfId="0" applyNumberFormat="1" applyFont="1" applyBorder="1" applyAlignment="1">
      <alignment horizontal="center" wrapText="1"/>
    </xf>
    <xf numFmtId="49" fontId="11" fillId="0" borderId="20" xfId="0" applyNumberFormat="1" applyFont="1" applyBorder="1" applyAlignment="1">
      <alignment horizontal="center"/>
    </xf>
    <xf numFmtId="49" fontId="11" fillId="0" borderId="0" xfId="0" applyNumberFormat="1" applyFont="1" applyAlignment="1">
      <alignment horizontal="center"/>
    </xf>
    <xf numFmtId="49" fontId="11" fillId="0" borderId="7" xfId="0" applyNumberFormat="1" applyFont="1" applyBorder="1" applyAlignment="1">
      <alignment horizontal="left" wrapText="1"/>
    </xf>
    <xf numFmtId="49" fontId="5" fillId="0" borderId="7" xfId="0" applyNumberFormat="1" applyFont="1" applyBorder="1" applyAlignment="1">
      <alignment vertical="center"/>
    </xf>
    <xf numFmtId="49" fontId="11" fillId="0" borderId="7" xfId="0" applyNumberFormat="1" applyFont="1" applyBorder="1" applyAlignment="1">
      <alignment vertical="center"/>
    </xf>
    <xf numFmtId="49" fontId="11" fillId="0" borderId="0" xfId="0" applyNumberFormat="1" applyFont="1" applyAlignment="1">
      <alignment horizontal="left"/>
    </xf>
    <xf numFmtId="49" fontId="11" fillId="0" borderId="6" xfId="0" applyNumberFormat="1" applyFont="1" applyBorder="1" applyAlignment="1">
      <alignment horizontal="center" wrapText="1"/>
    </xf>
    <xf numFmtId="49" fontId="11" fillId="0" borderId="7" xfId="0" applyNumberFormat="1" applyFont="1" applyBorder="1" applyAlignment="1">
      <alignment horizontal="left"/>
    </xf>
    <xf numFmtId="49" fontId="6" fillId="0" borderId="0" xfId="0" applyNumberFormat="1" applyFont="1" applyBorder="1" applyAlignment="1">
      <alignment horizontal="left" wrapText="1" shrinkToFit="1"/>
    </xf>
    <xf numFmtId="49" fontId="6" fillId="0" borderId="18" xfId="0" applyNumberFormat="1" applyFont="1" applyBorder="1" applyAlignment="1">
      <alignment horizontal="left" wrapText="1" shrinkToFit="1"/>
    </xf>
    <xf numFmtId="49" fontId="5" fillId="0" borderId="7" xfId="0" applyNumberFormat="1" applyFont="1" applyBorder="1"/>
    <xf numFmtId="49" fontId="11" fillId="0" borderId="7" xfId="0" applyNumberFormat="1" applyFont="1" applyBorder="1"/>
    <xf numFmtId="49" fontId="5" fillId="0" borderId="38" xfId="0" applyNumberFormat="1" applyFont="1" applyBorder="1" applyAlignment="1">
      <alignment horizontal="center"/>
    </xf>
    <xf numFmtId="49" fontId="11" fillId="0" borderId="38" xfId="0" applyNumberFormat="1" applyFont="1" applyBorder="1" applyAlignment="1">
      <alignment horizontal="center"/>
    </xf>
    <xf numFmtId="49" fontId="12" fillId="0" borderId="0" xfId="0" applyNumberFormat="1" applyFont="1"/>
    <xf numFmtId="0" fontId="1" fillId="0" borderId="0" xfId="0" applyFont="1"/>
  </cellXfs>
  <cellStyles count="29">
    <cellStyle name="1px L" xfId="1" xr:uid="{00000000-0005-0000-0000-000000000000}"/>
    <cellStyle name="1px R" xfId="2" xr:uid="{00000000-0005-0000-0000-000001000000}"/>
    <cellStyle name="2px L" xfId="3" xr:uid="{00000000-0005-0000-0000-000002000000}"/>
    <cellStyle name="2px R" xfId="4" xr:uid="{00000000-0005-0000-0000-000003000000}"/>
    <cellStyle name="BG" xfId="5" xr:uid="{00000000-0005-0000-0000-000004000000}"/>
    <cellStyle name="Link" xfId="6" builtinId="8"/>
    <cellStyle name="Link 2" xfId="7" xr:uid="{00000000-0005-0000-0000-000006000000}"/>
    <cellStyle name="Standard" xfId="0" builtinId="0"/>
    <cellStyle name="Standard 2" xfId="8" xr:uid="{00000000-0005-0000-0000-000008000000}"/>
    <cellStyle name="Standard 2 2" xfId="9" xr:uid="{00000000-0005-0000-0000-000009000000}"/>
    <cellStyle name="Standard 2 2 2" xfId="10" xr:uid="{00000000-0005-0000-0000-00000A000000}"/>
    <cellStyle name="Standard 3" xfId="11" xr:uid="{00000000-0005-0000-0000-00000B000000}"/>
    <cellStyle name="Standard 3 2" xfId="12" xr:uid="{00000000-0005-0000-0000-00000C000000}"/>
    <cellStyle name="Standard 3 3" xfId="13" xr:uid="{00000000-0005-0000-0000-00000D000000}"/>
    <cellStyle name="Standard 3 4" xfId="14" xr:uid="{00000000-0005-0000-0000-00000E000000}"/>
    <cellStyle name="Standard 3 4 2" xfId="15" xr:uid="{00000000-0005-0000-0000-00000F000000}"/>
    <cellStyle name="Standard 3 4 2 2" xfId="16" xr:uid="{00000000-0005-0000-0000-000010000000}"/>
    <cellStyle name="Standard 3 4 2 2 2" xfId="17" xr:uid="{00000000-0005-0000-0000-000011000000}"/>
    <cellStyle name="Standard 3 4 2 2_Kennz Segmenten u bereichen" xfId="18" xr:uid="{00000000-0005-0000-0000-000012000000}"/>
    <cellStyle name="Standard 3 4 2 3" xfId="19" xr:uid="{00000000-0005-0000-0000-000013000000}"/>
    <cellStyle name="Standard 3 4 2_Kennz Segmenten u bereichen" xfId="20" xr:uid="{00000000-0005-0000-0000-000014000000}"/>
    <cellStyle name="Standard 3 4 3" xfId="21" xr:uid="{00000000-0005-0000-0000-000015000000}"/>
    <cellStyle name="Standard 3 4 3 2" xfId="22" xr:uid="{00000000-0005-0000-0000-000016000000}"/>
    <cellStyle name="Standard 3 4 4" xfId="23" xr:uid="{00000000-0005-0000-0000-000017000000}"/>
    <cellStyle name="Standard 3 4 4 2" xfId="24" xr:uid="{00000000-0005-0000-0000-000018000000}"/>
    <cellStyle name="Standard 3 4_Kennz Segmenten u bereichen" xfId="25" xr:uid="{00000000-0005-0000-0000-000019000000}"/>
    <cellStyle name="Standard 3_Kennz Segmenten u bereichen" xfId="26" xr:uid="{00000000-0005-0000-0000-00001A000000}"/>
    <cellStyle name="Standard 4" xfId="27" xr:uid="{00000000-0005-0000-0000-00001B000000}"/>
    <cellStyle name="Standard 5" xfId="28" xr:uid="{00000000-0005-0000-0000-00001C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tt2"/>
  <dimension ref="A1:A203"/>
  <sheetViews>
    <sheetView showGridLines="0" tabSelected="1" zoomScale="120" zoomScaleNormal="120" workbookViewId="0">
      <selection activeCell="A2" sqref="A2"/>
    </sheetView>
  </sheetViews>
  <sheetFormatPr baseColWidth="10" defaultRowHeight="13" x14ac:dyDescent="0.15"/>
  <sheetData>
    <row r="1" spans="1:1" s="2" customFormat="1" x14ac:dyDescent="0.15"/>
    <row r="3" spans="1:1" x14ac:dyDescent="0.15">
      <c r="A3" s="1" t="str">
        <f>HYPERLINK("#'Tab01'!A2","Individual disclosure for meeting participation")</f>
        <v>Individual disclosure for meeting participation</v>
      </c>
    </row>
    <row r="4" spans="1:1" x14ac:dyDescent="0.15">
      <c r="A4" s="1" t="str">
        <f>HYPERLINK("#'Tab02'!A2","Skills profile for the entire Supervisory Board")</f>
        <v>Skills profile for the entire Supervisory Board</v>
      </c>
    </row>
    <row r="5" spans="1:1" x14ac:dyDescent="0.15">
      <c r="A5" s="1" t="str">
        <f>HYPERLINK("#'Tab03'!A2","Benefits granted")</f>
        <v>Benefits granted</v>
      </c>
    </row>
    <row r="6" spans="1:1" x14ac:dyDescent="0.15">
      <c r="A6" s="1" t="str">
        <f>HYPERLINK("#'Tab04'!A2","Inflow")</f>
        <v>Inflow</v>
      </c>
    </row>
    <row r="7" spans="1:1" x14ac:dyDescent="0.15">
      <c r="A7" s="1" t="str">
        <f>HYPERLINK("#'Tab05'!A2","Supervisory Board compensation for fiscal year ")</f>
        <v xml:space="preserve">Supervisory Board compensation for fiscal year </v>
      </c>
    </row>
    <row r="8" spans="1:1" x14ac:dyDescent="0.15">
      <c r="A8" s="1" t="str">
        <f>HYPERLINK("#'Tab06'!A2","Fundamentals of the compensation system")</f>
        <v>Fundamentals of the compensation system</v>
      </c>
    </row>
    <row r="9" spans="1:1" x14ac:dyDescent="0.15">
      <c r="A9" s="1" t="str">
        <f>HYPERLINK("#'Tab07'!A2","Overview of material topics")</f>
        <v>Overview of material topics</v>
      </c>
    </row>
    <row r="10" spans="1:1" x14ac:dyDescent="0.15">
      <c r="A10" s="1" t="str">
        <f>HYPERLINK("#'Tab08'!A2","Aurubis Group personnel structure")</f>
        <v>Aurubis Group personnel structure</v>
      </c>
    </row>
    <row r="11" spans="1:1" x14ac:dyDescent="0.15">
      <c r="A11" s="1" t="str">
        <f>HYPERLINK("#'Tab09'!A2","Employee fluctuation in the Aurubis Group")</f>
        <v>Employee fluctuation in the Aurubis Group</v>
      </c>
    </row>
    <row r="12" spans="1:1" x14ac:dyDescent="0.15">
      <c r="A12" s="1" t="str">
        <f>HYPERLINK("#'Tab10'!A2","Age structure")</f>
        <v>Age structure</v>
      </c>
    </row>
    <row r="13" spans="1:1" x14ac:dyDescent="0.15">
      <c r="A13" s="1" t="str">
        <f>HYPERLINK("#'Tab11'!A2","Training and education")</f>
        <v>Training and education</v>
      </c>
    </row>
    <row r="14" spans="1:1" x14ac:dyDescent="0.15">
      <c r="A14" s="1" t="str">
        <f>HYPERLINK("#'Tab12'!A2","Occupational health and safety KPIs")</f>
        <v>Occupational health and safety KPIs</v>
      </c>
    </row>
    <row r="15" spans="1:1" x14ac:dyDescent="0.15">
      <c r="A15" s="1" t="str">
        <f>HYPERLINK("#'Tab13'!A2","Energy consumption ")</f>
        <v xml:space="preserve">Energy consumption </v>
      </c>
    </row>
    <row r="16" spans="1:1" x14ac:dyDescent="0.15">
      <c r="A16" s="1" t="str">
        <f>HYPERLINK("#'Tab14'!A2","CO2-emissions")</f>
        <v>CO2-emissions</v>
      </c>
    </row>
    <row r="17" spans="1:1" x14ac:dyDescent="0.15">
      <c r="A17" s="1" t="str">
        <f>HYPERLINK("#'Tab15'!A2","Specific emissions from copper production")</f>
        <v>Specific emissions from copper production</v>
      </c>
    </row>
    <row r="18" spans="1:1" x14ac:dyDescent="0.15">
      <c r="A18" s="1" t="str">
        <f>HYPERLINK("#'Tab16'!A2","Certifications by site ")</f>
        <v xml:space="preserve">Certifications by site </v>
      </c>
    </row>
    <row r="19" spans="1:1" x14ac:dyDescent="0.15">
      <c r="A19" s="1" t="str">
        <f>HYPERLINK("#'Tab17'!A2","Key figures of Aurubis shares")</f>
        <v>Key figures of Aurubis shares</v>
      </c>
    </row>
    <row r="20" spans="1:1" x14ac:dyDescent="0.15">
      <c r="A20" s="1" t="str">
        <f>HYPERLINK("#'Tab18'!A2","Information on Aurubis shares")</f>
        <v>Information on Aurubis shares</v>
      </c>
    </row>
    <row r="21" spans="1:1" x14ac:dyDescent="0.15">
      <c r="A21" s="1" t="str">
        <f>HYPERLINK("#'Tab19'!A2","Analyst coverage 2019/20")</f>
        <v>Analyst coverage 2019/20</v>
      </c>
    </row>
    <row r="22" spans="1:1" x14ac:dyDescent="0.15">
      <c r="A22" s="1" t="str">
        <f>HYPERLINK("#'Tab20'!A2","Sites and employees")</f>
        <v>Sites and employees</v>
      </c>
    </row>
    <row r="23" spans="1:1" x14ac:dyDescent="0.15">
      <c r="A23" s="1" t="str">
        <f>HYPERLINK("#'Tab21'!A2","Operating return on capital employed (ROCE)")</f>
        <v>Operating return on capital employed (ROCE)</v>
      </c>
    </row>
    <row r="24" spans="1:1" x14ac:dyDescent="0.15">
      <c r="A24" s="1" t="str">
        <f>HYPERLINK("#'Tab22'!A2","Occupational health and safety")</f>
        <v>Occupational health and safety</v>
      </c>
    </row>
    <row r="25" spans="1:1" x14ac:dyDescent="0.15">
      <c r="A25" s="1" t="str">
        <f>HYPERLINK("#'Tab23'!A2","Reconciliation of the consolidated income statement")</f>
        <v>Reconciliation of the consolidated income statement</v>
      </c>
    </row>
    <row r="26" spans="1:1" x14ac:dyDescent="0.15">
      <c r="A26" s="1" t="str">
        <f>HYPERLINK("#'Tab24'!A2","Breakdown of revenues")</f>
        <v>Breakdown of revenues</v>
      </c>
    </row>
    <row r="27" spans="1:1" x14ac:dyDescent="0.15">
      <c r="A27" s="1" t="str">
        <f>HYPERLINK("#'Tab25'!A2","IFRS consolidated income statement")</f>
        <v>IFRS consolidated income statement</v>
      </c>
    </row>
    <row r="28" spans="1:1" x14ac:dyDescent="0.15">
      <c r="A28" s="1" t="str">
        <f>HYPERLINK("#'Tab26'!A2","Development of borrowings")</f>
        <v>Development of borrowings</v>
      </c>
    </row>
    <row r="29" spans="1:1" x14ac:dyDescent="0.15">
      <c r="A29" s="1" t="str">
        <f>HYPERLINK("#'Tab27'!A2","Structure of the statement of financial position for the Group")</f>
        <v>Structure of the statement of financial position for the Group</v>
      </c>
    </row>
    <row r="30" spans="1:1" x14ac:dyDescent="0.15">
      <c r="A30" s="1" t="str">
        <f>HYPERLINK("#'Tab28'!A2","Reconciliation of the consolidated statement of financial position")</f>
        <v>Reconciliation of the consolidated statement of financial position</v>
      </c>
    </row>
    <row r="31" spans="1:1" x14ac:dyDescent="0.15">
      <c r="A31" s="1" t="str">
        <f>HYPERLINK("#'Tab29'!A2","Operating return on capital employed (ROCE)")</f>
        <v>Operating return on capital employed (ROCE)</v>
      </c>
    </row>
    <row r="32" spans="1:1" x14ac:dyDescent="0.15">
      <c r="A32" s="1" t="str">
        <f>HYPERLINK("#'Tab30'!A2","Group financial ratios (operating)")</f>
        <v>Group financial ratios (operating)</v>
      </c>
    </row>
    <row r="33" spans="1:1" x14ac:dyDescent="0.15">
      <c r="A33" s="1" t="str">
        <f>HYPERLINK("#'Tab31'!A2","Analysis of liquidity and funding")</f>
        <v>Analysis of liquidity and funding</v>
      </c>
    </row>
    <row r="34" spans="1:1" x14ac:dyDescent="0.15">
      <c r="A34" s="1" t="str">
        <f>HYPERLINK("#'Tab32'!A2","Net financial position of the Group")</f>
        <v>Net financial position of the Group</v>
      </c>
    </row>
    <row r="35" spans="1:1" x14ac:dyDescent="0.15">
      <c r="A35" s="1" t="str">
        <f>HYPERLINK("#'Tab33'!A2","Key figures segment Metal Refining &amp; Processing")</f>
        <v>Key figures segment Metal Refining &amp; Processing</v>
      </c>
    </row>
    <row r="36" spans="1:1" x14ac:dyDescent="0.15">
      <c r="A36" s="1" t="str">
        <f>HYPERLINK("#'Tab34'!A2","Sales volumes of other metals")</f>
        <v>Sales volumes of other metals</v>
      </c>
    </row>
    <row r="37" spans="1:1" x14ac:dyDescent="0.15">
      <c r="A37" s="1" t="str">
        <f>HYPERLINK("#'Tab35'!A2","Key figures segment Flat Rolled products")</f>
        <v>Key figures segment Flat Rolled products</v>
      </c>
    </row>
    <row r="38" spans="1:1" x14ac:dyDescent="0.15">
      <c r="A38" s="1" t="str">
        <f>HYPERLINK("#'Tab36'!A2","Income statement")</f>
        <v>Income statement</v>
      </c>
    </row>
    <row r="39" spans="1:1" x14ac:dyDescent="0.15">
      <c r="A39" s="1" t="str">
        <f>HYPERLINK("#'Tab37'!A2","Balance sheet structure of Aurubis AG")</f>
        <v>Balance sheet structure of Aurubis AG</v>
      </c>
    </row>
    <row r="40" spans="1:1" x14ac:dyDescent="0.15">
      <c r="A40" s="1" t="str">
        <f>HYPERLINK("#'Tab38'!A2","Potential effect on earnings ")</f>
        <v xml:space="preserve">Potential effect on earnings </v>
      </c>
    </row>
    <row r="41" spans="1:1" x14ac:dyDescent="0.15">
      <c r="A41" s="1" t="str">
        <f>HYPERLINK("#'Tab39'!A2","Consolidated Income Statement")</f>
        <v>Consolidated Income Statement</v>
      </c>
    </row>
    <row r="42" spans="1:1" x14ac:dyDescent="0.15">
      <c r="A42" s="1" t="str">
        <f>HYPERLINK("#'Tab40'!A2","Consolidated Statement of Comprehensive Income ")</f>
        <v xml:space="preserve">Consolidated Statement of Comprehensive Income </v>
      </c>
    </row>
    <row r="43" spans="1:1" x14ac:dyDescent="0.15">
      <c r="A43" s="1" t="str">
        <f>HYPERLINK("#'Tab41'!A2","Consolidated Statement of Financial Position Assets ")</f>
        <v xml:space="preserve">Consolidated Statement of Financial Position Assets </v>
      </c>
    </row>
    <row r="44" spans="1:1" x14ac:dyDescent="0.15">
      <c r="A44" s="1" t="str">
        <f>HYPERLINK("#'Tab42'!A2","Consolidated Statement of Financial Position Equity and liabilities")</f>
        <v>Consolidated Statement of Financial Position Equity and liabilities</v>
      </c>
    </row>
    <row r="45" spans="1:1" x14ac:dyDescent="0.15">
      <c r="A45" s="1" t="str">
        <f>HYPERLINK("#'Tab43'!A2","Consolidated Cash Flow Statement")</f>
        <v>Consolidated Cash Flow Statement</v>
      </c>
    </row>
    <row r="46" spans="1:1" x14ac:dyDescent="0.15">
      <c r="A46" s="1" t="str">
        <f>HYPERLINK("#'Tab44'!A2","Consolidated Statement of Changes in Equity")</f>
        <v>Consolidated Statement of Changes in Equity</v>
      </c>
    </row>
    <row r="47" spans="1:1" x14ac:dyDescent="0.15">
      <c r="A47" s="1" t="str">
        <f>HYPERLINK("#'Tab45'!A2","Financial Calendar")</f>
        <v>Financial Calendar</v>
      </c>
    </row>
    <row r="48" spans="1:1" x14ac:dyDescent="0.15">
      <c r="A48" s="1" t="str">
        <f>HYPERLINK("#'Tab46'!A2","5-Year Overview")</f>
        <v>5-Year Overview</v>
      </c>
    </row>
    <row r="49" spans="1:1" x14ac:dyDescent="0.15">
      <c r="A49" s="1"/>
    </row>
    <row r="50" spans="1:1" x14ac:dyDescent="0.15">
      <c r="A50" s="1"/>
    </row>
    <row r="51" spans="1:1" x14ac:dyDescent="0.15">
      <c r="A51" s="1"/>
    </row>
    <row r="52" spans="1:1" x14ac:dyDescent="0.15">
      <c r="A52" s="1"/>
    </row>
    <row r="53" spans="1:1" x14ac:dyDescent="0.15">
      <c r="A53" s="1"/>
    </row>
    <row r="54" spans="1:1" x14ac:dyDescent="0.15">
      <c r="A54" s="1"/>
    </row>
    <row r="55" spans="1:1" x14ac:dyDescent="0.15">
      <c r="A55" s="1"/>
    </row>
    <row r="56" spans="1:1" x14ac:dyDescent="0.15">
      <c r="A56" s="1"/>
    </row>
    <row r="57" spans="1:1" x14ac:dyDescent="0.15">
      <c r="A57" s="1"/>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row r="73" spans="1:1" x14ac:dyDescent="0.15">
      <c r="A73" s="1"/>
    </row>
    <row r="74" spans="1:1" x14ac:dyDescent="0.15">
      <c r="A74" s="1"/>
    </row>
    <row r="75" spans="1:1" x14ac:dyDescent="0.15">
      <c r="A75" s="1"/>
    </row>
    <row r="76" spans="1:1" x14ac:dyDescent="0.15">
      <c r="A76" s="1"/>
    </row>
    <row r="77" spans="1:1" x14ac:dyDescent="0.15">
      <c r="A77" s="1"/>
    </row>
    <row r="78" spans="1:1" x14ac:dyDescent="0.15">
      <c r="A78" s="1"/>
    </row>
    <row r="79" spans="1:1" x14ac:dyDescent="0.15">
      <c r="A79" s="1"/>
    </row>
    <row r="80" spans="1:1" x14ac:dyDescent="0.15">
      <c r="A80" s="1"/>
    </row>
    <row r="81" spans="1:1" x14ac:dyDescent="0.15">
      <c r="A81" s="1"/>
    </row>
    <row r="82" spans="1:1" x14ac:dyDescent="0.15">
      <c r="A82" s="1"/>
    </row>
    <row r="83" spans="1:1" x14ac:dyDescent="0.15">
      <c r="A83" s="1"/>
    </row>
    <row r="84" spans="1:1" x14ac:dyDescent="0.15">
      <c r="A84" s="1"/>
    </row>
    <row r="85" spans="1:1" x14ac:dyDescent="0.15">
      <c r="A85" s="1"/>
    </row>
    <row r="86" spans="1:1" x14ac:dyDescent="0.15">
      <c r="A86" s="1"/>
    </row>
    <row r="87" spans="1:1" x14ac:dyDescent="0.15">
      <c r="A87" s="1"/>
    </row>
    <row r="88" spans="1:1" x14ac:dyDescent="0.15">
      <c r="A88" s="1"/>
    </row>
    <row r="89" spans="1:1" x14ac:dyDescent="0.15">
      <c r="A89" s="1"/>
    </row>
    <row r="90" spans="1:1" x14ac:dyDescent="0.15">
      <c r="A90" s="1"/>
    </row>
    <row r="91" spans="1:1" x14ac:dyDescent="0.15">
      <c r="A91" s="1"/>
    </row>
    <row r="92" spans="1:1" x14ac:dyDescent="0.15">
      <c r="A92" s="1"/>
    </row>
    <row r="93" spans="1:1" x14ac:dyDescent="0.15">
      <c r="A93" s="1"/>
    </row>
    <row r="94" spans="1:1" x14ac:dyDescent="0.15">
      <c r="A94" s="1"/>
    </row>
    <row r="95" spans="1:1" x14ac:dyDescent="0.15">
      <c r="A95" s="1"/>
    </row>
    <row r="96" spans="1:1" x14ac:dyDescent="0.15">
      <c r="A96" s="1"/>
    </row>
    <row r="97" spans="1:1" x14ac:dyDescent="0.15">
      <c r="A97" s="1"/>
    </row>
    <row r="98" spans="1:1" x14ac:dyDescent="0.15">
      <c r="A98" s="1"/>
    </row>
    <row r="99" spans="1:1" x14ac:dyDescent="0.15">
      <c r="A99" s="1"/>
    </row>
    <row r="100" spans="1:1" x14ac:dyDescent="0.15">
      <c r="A100" s="1"/>
    </row>
    <row r="101" spans="1:1" x14ac:dyDescent="0.15">
      <c r="A101" s="1"/>
    </row>
    <row r="102" spans="1:1" x14ac:dyDescent="0.15">
      <c r="A102" s="1"/>
    </row>
    <row r="103" spans="1:1" x14ac:dyDescent="0.15">
      <c r="A103" s="1"/>
    </row>
    <row r="104" spans="1:1" x14ac:dyDescent="0.15">
      <c r="A104" s="1"/>
    </row>
    <row r="105" spans="1:1" x14ac:dyDescent="0.15">
      <c r="A105" s="1"/>
    </row>
    <row r="106" spans="1:1" x14ac:dyDescent="0.15">
      <c r="A106" s="1"/>
    </row>
    <row r="107" spans="1:1" x14ac:dyDescent="0.15">
      <c r="A107" s="1"/>
    </row>
    <row r="108" spans="1:1" x14ac:dyDescent="0.15">
      <c r="A108" s="1"/>
    </row>
    <row r="109" spans="1:1" x14ac:dyDescent="0.15">
      <c r="A109" s="1"/>
    </row>
    <row r="110" spans="1:1" x14ac:dyDescent="0.15">
      <c r="A110" s="1"/>
    </row>
    <row r="111" spans="1:1" x14ac:dyDescent="0.15">
      <c r="A111" s="1"/>
    </row>
    <row r="112" spans="1:1" x14ac:dyDescent="0.15">
      <c r="A112" s="1"/>
    </row>
    <row r="113" spans="1:1" x14ac:dyDescent="0.15">
      <c r="A113" s="1"/>
    </row>
    <row r="114" spans="1:1" x14ac:dyDescent="0.15">
      <c r="A114" s="1"/>
    </row>
    <row r="115" spans="1:1" x14ac:dyDescent="0.15">
      <c r="A115" s="1"/>
    </row>
    <row r="116" spans="1:1" x14ac:dyDescent="0.15">
      <c r="A116" s="1"/>
    </row>
    <row r="117" spans="1:1" x14ac:dyDescent="0.15">
      <c r="A117" s="1"/>
    </row>
    <row r="118" spans="1:1" x14ac:dyDescent="0.15">
      <c r="A118" s="1"/>
    </row>
    <row r="119" spans="1:1" x14ac:dyDescent="0.15">
      <c r="A119" s="1"/>
    </row>
    <row r="120" spans="1:1" x14ac:dyDescent="0.15">
      <c r="A120" s="1"/>
    </row>
    <row r="121" spans="1:1" x14ac:dyDescent="0.15">
      <c r="A121" s="1"/>
    </row>
    <row r="122" spans="1:1" x14ac:dyDescent="0.15">
      <c r="A122" s="1"/>
    </row>
    <row r="123" spans="1:1" x14ac:dyDescent="0.15">
      <c r="A123" s="1"/>
    </row>
    <row r="124" spans="1:1" x14ac:dyDescent="0.15">
      <c r="A124" s="1"/>
    </row>
    <row r="125" spans="1:1" x14ac:dyDescent="0.15">
      <c r="A125" s="1"/>
    </row>
    <row r="126" spans="1:1" x14ac:dyDescent="0.15">
      <c r="A126" s="1"/>
    </row>
    <row r="127" spans="1:1" x14ac:dyDescent="0.15">
      <c r="A127" s="1"/>
    </row>
    <row r="128" spans="1:1" x14ac:dyDescent="0.15">
      <c r="A128" s="1"/>
    </row>
    <row r="129" spans="1:1" x14ac:dyDescent="0.15">
      <c r="A129" s="1"/>
    </row>
    <row r="130" spans="1:1" x14ac:dyDescent="0.15">
      <c r="A130" s="1"/>
    </row>
    <row r="131" spans="1:1" x14ac:dyDescent="0.15">
      <c r="A131" s="1"/>
    </row>
    <row r="132" spans="1:1" x14ac:dyDescent="0.15">
      <c r="A132" s="1"/>
    </row>
    <row r="133" spans="1:1" x14ac:dyDescent="0.15">
      <c r="A133" s="1"/>
    </row>
    <row r="134" spans="1:1" x14ac:dyDescent="0.15">
      <c r="A134" s="1"/>
    </row>
    <row r="135" spans="1:1" x14ac:dyDescent="0.15">
      <c r="A135" s="1"/>
    </row>
    <row r="136" spans="1:1" x14ac:dyDescent="0.15">
      <c r="A136" s="1"/>
    </row>
    <row r="137" spans="1:1" x14ac:dyDescent="0.15">
      <c r="A137" s="1"/>
    </row>
    <row r="138" spans="1:1" x14ac:dyDescent="0.15">
      <c r="A138" s="1"/>
    </row>
    <row r="139" spans="1:1" x14ac:dyDescent="0.15">
      <c r="A139" s="1"/>
    </row>
    <row r="140" spans="1:1" x14ac:dyDescent="0.15">
      <c r="A140" s="1"/>
    </row>
    <row r="141" spans="1:1" x14ac:dyDescent="0.15">
      <c r="A141" s="1"/>
    </row>
    <row r="142" spans="1:1" x14ac:dyDescent="0.15">
      <c r="A142" s="1"/>
    </row>
    <row r="143" spans="1:1" x14ac:dyDescent="0.15">
      <c r="A143" s="1"/>
    </row>
    <row r="144" spans="1:1" x14ac:dyDescent="0.15">
      <c r="A144" s="1"/>
    </row>
    <row r="145" spans="1:1" x14ac:dyDescent="0.15">
      <c r="A145" s="1"/>
    </row>
    <row r="146" spans="1:1" x14ac:dyDescent="0.15">
      <c r="A146" s="1"/>
    </row>
    <row r="147" spans="1:1" x14ac:dyDescent="0.15">
      <c r="A147" s="1"/>
    </row>
    <row r="148" spans="1:1" x14ac:dyDescent="0.15">
      <c r="A148" s="1"/>
    </row>
    <row r="149" spans="1:1" x14ac:dyDescent="0.15">
      <c r="A149" s="1"/>
    </row>
    <row r="150" spans="1:1" x14ac:dyDescent="0.15">
      <c r="A150" s="1"/>
    </row>
    <row r="151" spans="1:1" x14ac:dyDescent="0.15">
      <c r="A151" s="1"/>
    </row>
    <row r="152" spans="1:1" x14ac:dyDescent="0.15">
      <c r="A152" s="1"/>
    </row>
    <row r="153" spans="1:1" x14ac:dyDescent="0.15">
      <c r="A153" s="1"/>
    </row>
    <row r="154" spans="1:1" x14ac:dyDescent="0.15">
      <c r="A154" s="1"/>
    </row>
    <row r="155" spans="1:1" x14ac:dyDescent="0.15">
      <c r="A155" s="1"/>
    </row>
    <row r="156" spans="1:1" x14ac:dyDescent="0.15">
      <c r="A156" s="1"/>
    </row>
    <row r="157" spans="1:1" x14ac:dyDescent="0.15">
      <c r="A157" s="1"/>
    </row>
    <row r="158" spans="1:1" x14ac:dyDescent="0.15">
      <c r="A158" s="1"/>
    </row>
    <row r="159" spans="1:1" x14ac:dyDescent="0.15">
      <c r="A159" s="1"/>
    </row>
    <row r="160" spans="1:1" x14ac:dyDescent="0.15">
      <c r="A160" s="1"/>
    </row>
    <row r="161" spans="1:1" x14ac:dyDescent="0.15">
      <c r="A161" s="1"/>
    </row>
    <row r="162" spans="1:1" x14ac:dyDescent="0.15">
      <c r="A162" s="1"/>
    </row>
    <row r="163" spans="1:1" x14ac:dyDescent="0.15">
      <c r="A163" s="1"/>
    </row>
    <row r="164" spans="1:1" x14ac:dyDescent="0.15">
      <c r="A164" s="1"/>
    </row>
    <row r="165" spans="1:1" x14ac:dyDescent="0.15">
      <c r="A165" s="1"/>
    </row>
    <row r="166" spans="1:1" x14ac:dyDescent="0.15">
      <c r="A166" s="1"/>
    </row>
    <row r="167" spans="1:1" x14ac:dyDescent="0.15">
      <c r="A167" s="1"/>
    </row>
    <row r="168" spans="1:1" x14ac:dyDescent="0.15">
      <c r="A168" s="1"/>
    </row>
    <row r="169" spans="1:1" x14ac:dyDescent="0.15">
      <c r="A169" s="1"/>
    </row>
    <row r="170" spans="1:1" x14ac:dyDescent="0.15">
      <c r="A170" s="1"/>
    </row>
    <row r="171" spans="1:1" x14ac:dyDescent="0.15">
      <c r="A171" s="1"/>
    </row>
    <row r="172" spans="1:1" x14ac:dyDescent="0.15">
      <c r="A172" s="1"/>
    </row>
    <row r="173" spans="1:1" x14ac:dyDescent="0.15">
      <c r="A173" s="1"/>
    </row>
    <row r="174" spans="1:1" x14ac:dyDescent="0.15">
      <c r="A174" s="1"/>
    </row>
    <row r="175" spans="1:1" x14ac:dyDescent="0.15">
      <c r="A175" s="1"/>
    </row>
    <row r="176" spans="1:1" x14ac:dyDescent="0.15">
      <c r="A176" s="1"/>
    </row>
    <row r="177" spans="1:1" x14ac:dyDescent="0.15">
      <c r="A177" s="1"/>
    </row>
    <row r="178" spans="1:1" x14ac:dyDescent="0.15">
      <c r="A178" s="1"/>
    </row>
    <row r="179" spans="1:1" x14ac:dyDescent="0.15">
      <c r="A179" s="1"/>
    </row>
    <row r="180" spans="1:1" x14ac:dyDescent="0.15">
      <c r="A180" s="1"/>
    </row>
    <row r="181" spans="1:1" x14ac:dyDescent="0.15">
      <c r="A181" s="1"/>
    </row>
    <row r="182" spans="1:1" x14ac:dyDescent="0.15">
      <c r="A182" s="1"/>
    </row>
    <row r="183" spans="1:1" x14ac:dyDescent="0.15">
      <c r="A183" s="1"/>
    </row>
    <row r="184" spans="1:1" x14ac:dyDescent="0.15">
      <c r="A184" s="1"/>
    </row>
    <row r="185" spans="1:1" x14ac:dyDescent="0.15">
      <c r="A185" s="1"/>
    </row>
    <row r="186" spans="1:1" x14ac:dyDescent="0.15">
      <c r="A186" s="1"/>
    </row>
    <row r="187" spans="1:1" x14ac:dyDescent="0.15">
      <c r="A187" s="1"/>
    </row>
    <row r="188" spans="1:1" x14ac:dyDescent="0.15">
      <c r="A188" s="1"/>
    </row>
    <row r="189" spans="1:1" x14ac:dyDescent="0.15">
      <c r="A189" s="1"/>
    </row>
    <row r="190" spans="1:1" x14ac:dyDescent="0.15">
      <c r="A190" s="1"/>
    </row>
    <row r="191" spans="1:1" x14ac:dyDescent="0.15">
      <c r="A191" s="1"/>
    </row>
    <row r="192" spans="1:1" x14ac:dyDescent="0.15">
      <c r="A192" s="1"/>
    </row>
    <row r="193" spans="1:1" x14ac:dyDescent="0.15">
      <c r="A193" s="1"/>
    </row>
    <row r="194" spans="1:1" x14ac:dyDescent="0.15">
      <c r="A194" s="1"/>
    </row>
    <row r="195" spans="1:1" x14ac:dyDescent="0.15">
      <c r="A195" s="1"/>
    </row>
    <row r="196" spans="1:1" x14ac:dyDescent="0.15">
      <c r="A196" s="1"/>
    </row>
    <row r="197" spans="1:1" x14ac:dyDescent="0.15">
      <c r="A197" s="1"/>
    </row>
    <row r="198" spans="1:1" x14ac:dyDescent="0.15">
      <c r="A198" s="1"/>
    </row>
    <row r="199" spans="1:1" x14ac:dyDescent="0.15">
      <c r="A199" s="1"/>
    </row>
    <row r="200" spans="1:1" x14ac:dyDescent="0.15">
      <c r="A200" s="1"/>
    </row>
    <row r="201" spans="1:1" x14ac:dyDescent="0.15">
      <c r="A201" s="1"/>
    </row>
    <row r="202" spans="1:1" x14ac:dyDescent="0.15">
      <c r="A202" s="1"/>
    </row>
    <row r="203" spans="1:1" x14ac:dyDescent="0.15">
      <c r="A203" s="1"/>
    </row>
  </sheetData>
  <pageMargins left="0.75" right="0.75" top="1" bottom="1" header="0.5" footer="0.5"/>
  <pageSetup paperSize="9" orientation="portrait"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tt61">
    <tabColor rgb="FFCCFFCC"/>
  </sheetPr>
  <dimension ref="A1:D9"/>
  <sheetViews>
    <sheetView showGridLines="0" workbookViewId="0">
      <selection activeCell="A3" sqref="A3"/>
    </sheetView>
  </sheetViews>
  <sheetFormatPr baseColWidth="10" defaultColWidth="10.6640625" defaultRowHeight="15" customHeight="1" x14ac:dyDescent="0.2"/>
  <cols>
    <col min="1" max="1" width="45.5" style="35" customWidth="1"/>
    <col min="2" max="2" width="14" style="26" customWidth="1"/>
    <col min="3" max="203" width="14" style="35" customWidth="1"/>
    <col min="204" max="16384" width="10.6640625" style="35"/>
  </cols>
  <sheetData>
    <row r="1" spans="1:4" ht="15" customHeight="1" x14ac:dyDescent="0.2">
      <c r="A1" s="3" t="str">
        <f>HYPERLINK("#'Index'!A1","Back to index")</f>
        <v>Back to index</v>
      </c>
    </row>
    <row r="2" spans="1:4" ht="15" customHeight="1" x14ac:dyDescent="0.2">
      <c r="A2" s="43"/>
    </row>
    <row r="3" spans="1:4" ht="45" customHeight="1" x14ac:dyDescent="0.25">
      <c r="A3" s="245" t="s">
        <v>743</v>
      </c>
    </row>
    <row r="4" spans="1:4" ht="37" customHeight="1" x14ac:dyDescent="0.2">
      <c r="A4" s="44" t="s">
        <v>775</v>
      </c>
      <c r="B4" s="74"/>
    </row>
    <row r="5" spans="1:4" ht="30" customHeight="1" x14ac:dyDescent="0.2">
      <c r="A5" s="85"/>
      <c r="C5" s="26"/>
    </row>
    <row r="6" spans="1:4" s="28" customFormat="1" ht="18" thickBot="1" x14ac:dyDescent="0.25">
      <c r="A6" s="29"/>
      <c r="B6" s="104" t="s">
        <v>306</v>
      </c>
      <c r="C6" s="30" t="s">
        <v>219</v>
      </c>
      <c r="D6" s="30" t="s">
        <v>164</v>
      </c>
    </row>
    <row r="7" spans="1:4" s="28" customFormat="1" ht="22" customHeight="1" x14ac:dyDescent="0.2">
      <c r="A7" s="246" t="s">
        <v>776</v>
      </c>
      <c r="B7" s="107" t="s">
        <v>779</v>
      </c>
      <c r="C7" s="108" t="s">
        <v>780</v>
      </c>
      <c r="D7" s="108" t="s">
        <v>781</v>
      </c>
    </row>
    <row r="8" spans="1:4" s="28" customFormat="1" ht="39" customHeight="1" thickBot="1" x14ac:dyDescent="0.25">
      <c r="A8" s="250" t="s">
        <v>777</v>
      </c>
      <c r="B8" s="109" t="s">
        <v>782</v>
      </c>
      <c r="C8" s="106" t="s">
        <v>783</v>
      </c>
      <c r="D8" s="106" t="s">
        <v>784</v>
      </c>
    </row>
    <row r="9" spans="1:4" ht="40" customHeight="1" x14ac:dyDescent="0.2">
      <c r="A9" s="315" t="s">
        <v>778</v>
      </c>
      <c r="B9" s="316"/>
      <c r="C9" s="316"/>
    </row>
  </sheetData>
  <mergeCells count="1">
    <mergeCell ref="A9:C9"/>
  </mergeCells>
  <pageMargins left="0.75" right="0.75" top="1" bottom="1" header="0.5" footer="0.5"/>
  <pageSetup paperSize="9"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tt60">
    <tabColor rgb="FFCCFFCC"/>
  </sheetPr>
  <dimension ref="A1:D14"/>
  <sheetViews>
    <sheetView showGridLines="0" zoomScaleNormal="100" workbookViewId="0">
      <selection activeCell="A3" sqref="A3"/>
    </sheetView>
  </sheetViews>
  <sheetFormatPr baseColWidth="10" defaultColWidth="10.6640625" defaultRowHeight="15" customHeight="1" x14ac:dyDescent="0.2"/>
  <cols>
    <col min="1" max="1" width="45.5" style="35" customWidth="1"/>
    <col min="2" max="2" width="14" style="26" customWidth="1"/>
    <col min="3" max="203" width="14" style="35" customWidth="1"/>
    <col min="204" max="16384" width="10.6640625" style="35"/>
  </cols>
  <sheetData>
    <row r="1" spans="1:4" ht="15" customHeight="1" x14ac:dyDescent="0.2">
      <c r="A1" s="3" t="str">
        <f>HYPERLINK("#'Index'!A1","Back to index")</f>
        <v>Back to index</v>
      </c>
    </row>
    <row r="2" spans="1:4" ht="15" customHeight="1" x14ac:dyDescent="0.2">
      <c r="A2" s="43"/>
    </row>
    <row r="3" spans="1:4" ht="45" customHeight="1" x14ac:dyDescent="0.25">
      <c r="A3" s="245" t="s">
        <v>743</v>
      </c>
    </row>
    <row r="4" spans="1:4" ht="37" customHeight="1" x14ac:dyDescent="0.2">
      <c r="A4" s="44" t="s">
        <v>785</v>
      </c>
      <c r="B4" s="74"/>
    </row>
    <row r="5" spans="1:4" ht="16" x14ac:dyDescent="0.2">
      <c r="A5" s="85"/>
      <c r="C5" s="26"/>
    </row>
    <row r="6" spans="1:4" s="28" customFormat="1" ht="18" thickBot="1" x14ac:dyDescent="0.25">
      <c r="A6" s="29"/>
      <c r="B6" s="104" t="s">
        <v>306</v>
      </c>
      <c r="C6" s="30" t="s">
        <v>219</v>
      </c>
      <c r="D6" s="30" t="s">
        <v>164</v>
      </c>
    </row>
    <row r="7" spans="1:4" s="28" customFormat="1" ht="22" customHeight="1" x14ac:dyDescent="0.2">
      <c r="A7" s="111" t="s">
        <v>786</v>
      </c>
      <c r="B7" s="82" t="s">
        <v>19</v>
      </c>
      <c r="C7" s="65" t="s">
        <v>2</v>
      </c>
      <c r="D7" s="65" t="s">
        <v>18</v>
      </c>
    </row>
    <row r="8" spans="1:4" s="28" customFormat="1" ht="22" customHeight="1" x14ac:dyDescent="0.2">
      <c r="A8" s="111" t="s">
        <v>787</v>
      </c>
      <c r="B8" s="82" t="s">
        <v>308</v>
      </c>
      <c r="C8" s="65" t="s">
        <v>309</v>
      </c>
      <c r="D8" s="65" t="s">
        <v>310</v>
      </c>
    </row>
    <row r="9" spans="1:4" s="28" customFormat="1" ht="22" customHeight="1" x14ac:dyDescent="0.2">
      <c r="A9" s="111" t="s">
        <v>788</v>
      </c>
      <c r="B9" s="82" t="s">
        <v>789</v>
      </c>
      <c r="C9" s="65" t="s">
        <v>790</v>
      </c>
      <c r="D9" s="65" t="s">
        <v>791</v>
      </c>
    </row>
    <row r="10" spans="1:4" s="28" customFormat="1" ht="22" customHeight="1" x14ac:dyDescent="0.2">
      <c r="A10" s="111" t="s">
        <v>792</v>
      </c>
      <c r="B10" s="82" t="s">
        <v>793</v>
      </c>
      <c r="C10" s="65" t="s">
        <v>794</v>
      </c>
      <c r="D10" s="65" t="s">
        <v>795</v>
      </c>
    </row>
    <row r="11" spans="1:4" s="28" customFormat="1" ht="22" customHeight="1" x14ac:dyDescent="0.2">
      <c r="A11" s="111" t="s">
        <v>796</v>
      </c>
      <c r="B11" s="82" t="s">
        <v>797</v>
      </c>
      <c r="C11" s="65" t="s">
        <v>798</v>
      </c>
      <c r="D11" s="65" t="s">
        <v>799</v>
      </c>
    </row>
    <row r="12" spans="1:4" s="28" customFormat="1" ht="22" customHeight="1" x14ac:dyDescent="0.2">
      <c r="A12" s="111" t="s">
        <v>800</v>
      </c>
      <c r="B12" s="82" t="s">
        <v>311</v>
      </c>
      <c r="C12" s="65" t="s">
        <v>312</v>
      </c>
      <c r="D12" s="65" t="s">
        <v>312</v>
      </c>
    </row>
    <row r="13" spans="1:4" s="28" customFormat="1" ht="22" customHeight="1" x14ac:dyDescent="0.2">
      <c r="A13" s="251" t="s">
        <v>801</v>
      </c>
      <c r="B13" s="82" t="s">
        <v>17</v>
      </c>
      <c r="C13" s="65" t="s">
        <v>17</v>
      </c>
      <c r="D13" s="65" t="s">
        <v>26</v>
      </c>
    </row>
    <row r="14" spans="1:4" ht="24" customHeight="1" x14ac:dyDescent="0.2">
      <c r="A14" s="317" t="s">
        <v>802</v>
      </c>
      <c r="B14" s="301"/>
      <c r="C14" s="301"/>
    </row>
  </sheetData>
  <mergeCells count="1">
    <mergeCell ref="A14:C14"/>
  </mergeCells>
  <pageMargins left="0.75" right="0.75" top="1" bottom="1" header="0.5" footer="0.5"/>
  <pageSetup paperSize="9"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tt66">
    <tabColor rgb="FFFFFF00"/>
  </sheetPr>
  <dimension ref="A1:D24"/>
  <sheetViews>
    <sheetView showGridLines="0" topLeftCell="M1" zoomScaleNormal="100" workbookViewId="0">
      <selection activeCell="A3" sqref="A3"/>
    </sheetView>
  </sheetViews>
  <sheetFormatPr baseColWidth="10" defaultColWidth="10.6640625" defaultRowHeight="15" customHeight="1" x14ac:dyDescent="0.2"/>
  <cols>
    <col min="1" max="1" width="47.1640625" style="35" customWidth="1"/>
    <col min="2" max="203" width="14" style="35" customWidth="1"/>
    <col min="204" max="16384" width="10.6640625" style="35"/>
  </cols>
  <sheetData>
    <row r="1" spans="1:4" ht="15" customHeight="1" x14ac:dyDescent="0.2">
      <c r="A1" s="3" t="str">
        <f>HYPERLINK("#'Index'!A1","Back to index")</f>
        <v>Back to index</v>
      </c>
    </row>
    <row r="2" spans="1:4" ht="15" customHeight="1" x14ac:dyDescent="0.2">
      <c r="A2" s="43"/>
    </row>
    <row r="3" spans="1:4" ht="45" customHeight="1" x14ac:dyDescent="0.25">
      <c r="A3" s="245" t="s">
        <v>743</v>
      </c>
    </row>
    <row r="4" spans="1:4" ht="21" customHeight="1" x14ac:dyDescent="0.2">
      <c r="A4" s="44" t="s">
        <v>734</v>
      </c>
    </row>
    <row r="5" spans="1:4" ht="16" x14ac:dyDescent="0.2">
      <c r="A5" s="76"/>
    </row>
    <row r="6" spans="1:4" s="28" customFormat="1" ht="18" thickBot="1" x14ac:dyDescent="0.25">
      <c r="A6" s="101"/>
      <c r="B6" s="104" t="s">
        <v>306</v>
      </c>
      <c r="C6" s="30" t="s">
        <v>219</v>
      </c>
      <c r="D6" s="30" t="s">
        <v>164</v>
      </c>
    </row>
    <row r="7" spans="1:4" s="28" customFormat="1" ht="24" customHeight="1" x14ac:dyDescent="0.2">
      <c r="A7" s="246" t="s">
        <v>804</v>
      </c>
      <c r="B7" s="107" t="s">
        <v>809</v>
      </c>
      <c r="C7" s="108" t="s">
        <v>810</v>
      </c>
      <c r="D7" s="108" t="s">
        <v>811</v>
      </c>
    </row>
    <row r="8" spans="1:4" s="28" customFormat="1" ht="24" customHeight="1" x14ac:dyDescent="0.2">
      <c r="A8" s="251" t="s">
        <v>805</v>
      </c>
      <c r="B8" s="82" t="s">
        <v>812</v>
      </c>
      <c r="C8" s="65" t="s">
        <v>813</v>
      </c>
      <c r="D8" s="65" t="s">
        <v>814</v>
      </c>
    </row>
    <row r="9" spans="1:4" s="28" customFormat="1" ht="24" customHeight="1" x14ac:dyDescent="0.2">
      <c r="A9" s="251" t="s">
        <v>1561</v>
      </c>
      <c r="B9" s="82"/>
      <c r="C9" s="65"/>
      <c r="D9" s="65"/>
    </row>
    <row r="10" spans="1:4" s="28" customFormat="1" ht="24" customHeight="1" x14ac:dyDescent="0.2">
      <c r="A10" s="252" t="s">
        <v>806</v>
      </c>
      <c r="B10" s="82" t="s">
        <v>815</v>
      </c>
      <c r="C10" s="65" t="s">
        <v>816</v>
      </c>
      <c r="D10" s="65" t="s">
        <v>817</v>
      </c>
    </row>
    <row r="11" spans="1:4" s="28" customFormat="1" ht="24" customHeight="1" x14ac:dyDescent="0.2">
      <c r="A11" s="252" t="s">
        <v>748</v>
      </c>
      <c r="B11" s="82" t="s">
        <v>818</v>
      </c>
      <c r="C11" s="65" t="s">
        <v>819</v>
      </c>
      <c r="D11" s="65" t="s">
        <v>820</v>
      </c>
    </row>
    <row r="12" spans="1:4" s="28" customFormat="1" ht="24" customHeight="1" x14ac:dyDescent="0.2">
      <c r="A12" s="252" t="s">
        <v>807</v>
      </c>
      <c r="B12" s="82" t="s">
        <v>816</v>
      </c>
      <c r="C12" s="65" t="s">
        <v>821</v>
      </c>
      <c r="D12" s="65" t="s">
        <v>822</v>
      </c>
    </row>
    <row r="13" spans="1:4" s="28" customFormat="1" ht="23" customHeight="1" x14ac:dyDescent="0.2">
      <c r="A13" s="251" t="s">
        <v>808</v>
      </c>
      <c r="B13" s="82"/>
      <c r="C13" s="65"/>
      <c r="D13" s="65"/>
    </row>
    <row r="14" spans="1:4" s="28" customFormat="1" ht="24" customHeight="1" x14ac:dyDescent="0.2">
      <c r="A14" s="252" t="s">
        <v>806</v>
      </c>
      <c r="B14" s="82" t="s">
        <v>313</v>
      </c>
      <c r="C14" s="65" t="s">
        <v>221</v>
      </c>
      <c r="D14" s="65" t="s">
        <v>314</v>
      </c>
    </row>
    <row r="15" spans="1:4" s="28" customFormat="1" ht="24" customHeight="1" x14ac:dyDescent="0.2">
      <c r="A15" s="252" t="s">
        <v>748</v>
      </c>
      <c r="B15" s="82" t="s">
        <v>315</v>
      </c>
      <c r="C15" s="65" t="s">
        <v>222</v>
      </c>
      <c r="D15" s="65" t="s">
        <v>314</v>
      </c>
    </row>
    <row r="16" spans="1:4" s="28" customFormat="1" ht="24" customHeight="1" x14ac:dyDescent="0.2">
      <c r="A16" s="252" t="s">
        <v>807</v>
      </c>
      <c r="B16" s="82" t="s">
        <v>316</v>
      </c>
      <c r="C16" s="65" t="s">
        <v>223</v>
      </c>
      <c r="D16" s="65" t="s">
        <v>314</v>
      </c>
    </row>
    <row r="17" spans="1:4" ht="99" customHeight="1" x14ac:dyDescent="0.2">
      <c r="A17" s="317" t="s">
        <v>803</v>
      </c>
      <c r="B17" s="301"/>
      <c r="C17" s="301"/>
      <c r="D17" s="301"/>
    </row>
    <row r="18" spans="1:4" ht="15" customHeight="1" x14ac:dyDescent="0.2">
      <c r="B18" s="26"/>
    </row>
    <row r="19" spans="1:4" ht="15" customHeight="1" x14ac:dyDescent="0.2">
      <c r="B19" s="26"/>
    </row>
    <row r="20" spans="1:4" ht="15" customHeight="1" x14ac:dyDescent="0.2">
      <c r="B20" s="26"/>
    </row>
    <row r="21" spans="1:4" ht="15" customHeight="1" x14ac:dyDescent="0.2">
      <c r="B21" s="26"/>
    </row>
    <row r="22" spans="1:4" ht="15" customHeight="1" x14ac:dyDescent="0.2">
      <c r="B22" s="26"/>
    </row>
    <row r="23" spans="1:4" ht="15" customHeight="1" x14ac:dyDescent="0.2">
      <c r="B23" s="26"/>
    </row>
    <row r="24" spans="1:4" ht="15" customHeight="1" x14ac:dyDescent="0.2">
      <c r="B24" s="26"/>
    </row>
  </sheetData>
  <mergeCells count="1">
    <mergeCell ref="A17:D17"/>
  </mergeCells>
  <pageMargins left="0.75" right="0.75" top="1" bottom="1" header="0.5" footer="0.5"/>
  <pageSetup paperSize="9" orientation="portrait" horizontalDpi="4294967292" verticalDpi="429496729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tt57">
    <tabColor rgb="FFCCFFCC"/>
  </sheetPr>
  <dimension ref="A1:F18"/>
  <sheetViews>
    <sheetView showGridLines="0" zoomScaleNormal="100" workbookViewId="0">
      <selection activeCell="A3" sqref="A3"/>
    </sheetView>
  </sheetViews>
  <sheetFormatPr baseColWidth="10" defaultColWidth="10.6640625" defaultRowHeight="15" customHeight="1" x14ac:dyDescent="0.2"/>
  <cols>
    <col min="1" max="1" width="45.5" style="35" customWidth="1"/>
    <col min="2" max="5" width="14" style="26" customWidth="1"/>
    <col min="6" max="207" width="14" style="35" customWidth="1"/>
    <col min="208" max="16384" width="10.6640625" style="35"/>
  </cols>
  <sheetData>
    <row r="1" spans="1:6" ht="15" customHeight="1" x14ac:dyDescent="0.2">
      <c r="A1" s="3" t="str">
        <f>HYPERLINK("#'Index'!A1","Back to index")</f>
        <v>Back to index</v>
      </c>
    </row>
    <row r="2" spans="1:6" ht="15" customHeight="1" x14ac:dyDescent="0.2">
      <c r="A2" s="43"/>
    </row>
    <row r="3" spans="1:6" ht="45" customHeight="1" x14ac:dyDescent="0.25">
      <c r="A3" s="245" t="s">
        <v>743</v>
      </c>
    </row>
    <row r="4" spans="1:6" ht="21" customHeight="1" x14ac:dyDescent="0.2">
      <c r="A4" s="44" t="s">
        <v>823</v>
      </c>
      <c r="B4" s="74"/>
      <c r="C4" s="75"/>
      <c r="D4" s="75"/>
      <c r="E4" s="75"/>
    </row>
    <row r="5" spans="1:6" ht="16" x14ac:dyDescent="0.2">
      <c r="A5" s="85"/>
      <c r="E5" s="112"/>
    </row>
    <row r="6" spans="1:6" s="28" customFormat="1" ht="18" thickBot="1" x14ac:dyDescent="0.25">
      <c r="A6" s="29"/>
      <c r="B6" s="104" t="s">
        <v>306</v>
      </c>
      <c r="C6" s="30" t="s">
        <v>219</v>
      </c>
      <c r="D6" s="30" t="s">
        <v>164</v>
      </c>
      <c r="E6" s="30" t="s">
        <v>165</v>
      </c>
      <c r="F6" s="30" t="s">
        <v>189</v>
      </c>
    </row>
    <row r="7" spans="1:6" s="28" customFormat="1" ht="24" customHeight="1" x14ac:dyDescent="0.2">
      <c r="A7" s="15" t="s">
        <v>825</v>
      </c>
      <c r="B7" s="107" t="s">
        <v>317</v>
      </c>
      <c r="C7" s="14" t="s">
        <v>318</v>
      </c>
      <c r="D7" s="65" t="s">
        <v>79</v>
      </c>
      <c r="E7" s="65" t="s">
        <v>48</v>
      </c>
      <c r="F7" s="65" t="s">
        <v>52</v>
      </c>
    </row>
    <row r="8" spans="1:6" s="28" customFormat="1" ht="24" customHeight="1" x14ac:dyDescent="0.2">
      <c r="A8" s="15" t="s">
        <v>80</v>
      </c>
      <c r="B8" s="82" t="s">
        <v>987</v>
      </c>
      <c r="C8" s="14" t="s">
        <v>988</v>
      </c>
      <c r="D8" s="14" t="s">
        <v>989</v>
      </c>
      <c r="E8" s="65" t="s">
        <v>826</v>
      </c>
      <c r="F8" s="65" t="s">
        <v>827</v>
      </c>
    </row>
    <row r="9" spans="1:6" s="28" customFormat="1" ht="24" customHeight="1" x14ac:dyDescent="0.2">
      <c r="A9" s="15" t="s">
        <v>828</v>
      </c>
      <c r="B9" s="82" t="s">
        <v>0</v>
      </c>
      <c r="C9" s="65" t="s">
        <v>0</v>
      </c>
      <c r="D9" s="65" t="s">
        <v>0</v>
      </c>
      <c r="E9" s="65" t="s">
        <v>0</v>
      </c>
      <c r="F9" s="65" t="s">
        <v>0</v>
      </c>
    </row>
    <row r="10" spans="1:6" s="28" customFormat="1" ht="38" customHeight="1" thickBot="1" x14ac:dyDescent="0.25">
      <c r="A10" s="15" t="s">
        <v>829</v>
      </c>
      <c r="B10" s="82" t="s">
        <v>0</v>
      </c>
      <c r="C10" s="65" t="s">
        <v>0</v>
      </c>
      <c r="D10" s="65" t="s">
        <v>0</v>
      </c>
      <c r="E10" s="65" t="s">
        <v>23</v>
      </c>
      <c r="F10" s="65" t="s">
        <v>0</v>
      </c>
    </row>
    <row r="11" spans="1:6" ht="58" customHeight="1" x14ac:dyDescent="0.2">
      <c r="A11" s="318" t="s">
        <v>824</v>
      </c>
      <c r="B11" s="319"/>
      <c r="C11" s="319"/>
      <c r="D11" s="319"/>
      <c r="E11" s="319"/>
      <c r="F11" s="319"/>
    </row>
    <row r="12" spans="1:6" ht="15" customHeight="1" x14ac:dyDescent="0.2">
      <c r="F12" s="26"/>
    </row>
    <row r="13" spans="1:6" ht="15" customHeight="1" x14ac:dyDescent="0.2">
      <c r="F13" s="26"/>
    </row>
    <row r="14" spans="1:6" ht="15" customHeight="1" x14ac:dyDescent="0.2">
      <c r="F14" s="26"/>
    </row>
    <row r="15" spans="1:6" ht="15" customHeight="1" x14ac:dyDescent="0.2">
      <c r="F15" s="26"/>
    </row>
    <row r="16" spans="1:6" ht="15" customHeight="1" x14ac:dyDescent="0.2">
      <c r="F16" s="26"/>
    </row>
    <row r="17" spans="6:6" ht="15" customHeight="1" x14ac:dyDescent="0.2">
      <c r="F17" s="26"/>
    </row>
    <row r="18" spans="6:6" ht="15" customHeight="1" x14ac:dyDescent="0.2">
      <c r="F18" s="26"/>
    </row>
  </sheetData>
  <mergeCells count="1">
    <mergeCell ref="A11:F11"/>
  </mergeCells>
  <pageMargins left="0.75" right="0.75" top="1" bottom="1" header="0.5" footer="0.5"/>
  <pageSetup paperSize="9" orientation="portrait" horizontalDpi="4294967292" verticalDpi="429496729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tt58">
    <tabColor rgb="FFCCFFCC"/>
  </sheetPr>
  <dimension ref="A1:D10"/>
  <sheetViews>
    <sheetView showGridLines="0" zoomScaleNormal="100" workbookViewId="0">
      <selection activeCell="A3" sqref="A3"/>
    </sheetView>
  </sheetViews>
  <sheetFormatPr baseColWidth="10" defaultColWidth="10.6640625" defaultRowHeight="15" customHeight="1" x14ac:dyDescent="0.2"/>
  <cols>
    <col min="1" max="1" width="45.5" style="35" customWidth="1"/>
    <col min="2" max="4" width="14" style="26" customWidth="1"/>
    <col min="5" max="205" width="14" style="35" customWidth="1"/>
    <col min="206" max="16384" width="10.6640625" style="35"/>
  </cols>
  <sheetData>
    <row r="1" spans="1:4" ht="15" customHeight="1" x14ac:dyDescent="0.2">
      <c r="A1" s="3" t="str">
        <f>HYPERLINK("#'Index'!A1","Back to index")</f>
        <v>Back to index</v>
      </c>
    </row>
    <row r="2" spans="1:4" ht="15" customHeight="1" x14ac:dyDescent="0.2">
      <c r="A2" s="43"/>
    </row>
    <row r="3" spans="1:4" ht="45" customHeight="1" x14ac:dyDescent="0.25">
      <c r="A3" s="245" t="s">
        <v>743</v>
      </c>
    </row>
    <row r="4" spans="1:4" ht="21" customHeight="1" x14ac:dyDescent="0.2">
      <c r="A4" s="44" t="s">
        <v>830</v>
      </c>
      <c r="B4" s="74"/>
      <c r="C4" s="75"/>
      <c r="D4" s="75"/>
    </row>
    <row r="5" spans="1:4" ht="16" x14ac:dyDescent="0.2">
      <c r="A5" s="85"/>
    </row>
    <row r="6" spans="1:4" s="28" customFormat="1" ht="18" thickBot="1" x14ac:dyDescent="0.25">
      <c r="A6" s="25" t="s">
        <v>831</v>
      </c>
      <c r="B6" s="104" t="s">
        <v>319</v>
      </c>
      <c r="C6" s="30" t="s">
        <v>224</v>
      </c>
      <c r="D6" s="30" t="s">
        <v>81</v>
      </c>
    </row>
    <row r="7" spans="1:4" s="28" customFormat="1" ht="24" customHeight="1" x14ac:dyDescent="0.2">
      <c r="A7" s="13" t="s">
        <v>832</v>
      </c>
      <c r="B7" s="107" t="s">
        <v>836</v>
      </c>
      <c r="C7" s="65" t="s">
        <v>837</v>
      </c>
      <c r="D7" s="65" t="s">
        <v>838</v>
      </c>
    </row>
    <row r="8" spans="1:4" s="28" customFormat="1" ht="24" customHeight="1" x14ac:dyDescent="0.2">
      <c r="A8" s="13" t="s">
        <v>833</v>
      </c>
      <c r="B8" s="82" t="s">
        <v>839</v>
      </c>
      <c r="C8" s="65" t="s">
        <v>840</v>
      </c>
      <c r="D8" s="65" t="s">
        <v>841</v>
      </c>
    </row>
    <row r="9" spans="1:4" s="28" customFormat="1" ht="37" customHeight="1" thickBot="1" x14ac:dyDescent="0.25">
      <c r="A9" s="253" t="s">
        <v>834</v>
      </c>
      <c r="B9" s="81" t="s">
        <v>842</v>
      </c>
      <c r="C9" s="66" t="s">
        <v>843</v>
      </c>
      <c r="D9" s="66" t="s">
        <v>844</v>
      </c>
    </row>
    <row r="10" spans="1:4" ht="44" customHeight="1" x14ac:dyDescent="0.2">
      <c r="A10" s="318" t="s">
        <v>835</v>
      </c>
      <c r="B10" s="319"/>
      <c r="C10" s="319"/>
      <c r="D10" s="319"/>
    </row>
  </sheetData>
  <mergeCells count="1">
    <mergeCell ref="A10:D10"/>
  </mergeCells>
  <pageMargins left="0.75" right="0.75" top="1" bottom="1" header="0.5" footer="0.5"/>
  <pageSetup paperSize="9" orientation="portrait" horizontalDpi="4294967292" verticalDpi="429496729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tt67">
    <tabColor rgb="FFCCFFCC"/>
  </sheetPr>
  <dimension ref="A1:D11"/>
  <sheetViews>
    <sheetView showGridLines="0" zoomScaleNormal="100" workbookViewId="0">
      <selection activeCell="A3" sqref="A3"/>
    </sheetView>
  </sheetViews>
  <sheetFormatPr baseColWidth="10" defaultColWidth="10.6640625" defaultRowHeight="15" customHeight="1" x14ac:dyDescent="0.2"/>
  <cols>
    <col min="1" max="1" width="45.5" style="35" customWidth="1"/>
    <col min="2" max="3" width="14" style="26" customWidth="1"/>
    <col min="4" max="203" width="14" style="35" customWidth="1"/>
    <col min="204" max="16384" width="10.6640625" style="35"/>
  </cols>
  <sheetData>
    <row r="1" spans="1:4" ht="15" customHeight="1" x14ac:dyDescent="0.2">
      <c r="A1" s="3" t="str">
        <f>HYPERLINK("#'Index'!A1","Back to index")</f>
        <v>Back to index</v>
      </c>
    </row>
    <row r="2" spans="1:4" ht="15" customHeight="1" x14ac:dyDescent="0.2">
      <c r="A2" s="43"/>
    </row>
    <row r="3" spans="1:4" ht="45" customHeight="1" x14ac:dyDescent="0.25">
      <c r="A3" s="245" t="s">
        <v>743</v>
      </c>
    </row>
    <row r="4" spans="1:4" ht="21" customHeight="1" x14ac:dyDescent="0.3">
      <c r="A4" s="44" t="s">
        <v>1584</v>
      </c>
      <c r="B4" s="74"/>
      <c r="C4" s="75"/>
    </row>
    <row r="5" spans="1:4" ht="16" x14ac:dyDescent="0.2">
      <c r="A5" s="76"/>
      <c r="B5" s="74"/>
      <c r="C5" s="77"/>
    </row>
    <row r="6" spans="1:4" s="28" customFormat="1" ht="20" thickBot="1" x14ac:dyDescent="0.3">
      <c r="A6" s="25" t="s">
        <v>845</v>
      </c>
      <c r="B6" s="104" t="s">
        <v>319</v>
      </c>
      <c r="C6" s="30" t="s">
        <v>224</v>
      </c>
      <c r="D6" s="30" t="s">
        <v>81</v>
      </c>
    </row>
    <row r="7" spans="1:4" s="28" customFormat="1" ht="54" customHeight="1" x14ac:dyDescent="0.2">
      <c r="A7" s="254" t="s">
        <v>846</v>
      </c>
      <c r="B7" s="82" t="s">
        <v>320</v>
      </c>
      <c r="C7" s="65" t="s">
        <v>225</v>
      </c>
      <c r="D7" s="65" t="s">
        <v>226</v>
      </c>
    </row>
    <row r="8" spans="1:4" s="28" customFormat="1" ht="52" customHeight="1" x14ac:dyDescent="0.2">
      <c r="A8" s="13" t="s">
        <v>847</v>
      </c>
      <c r="B8" s="82" t="s">
        <v>321</v>
      </c>
      <c r="C8" s="65" t="s">
        <v>227</v>
      </c>
      <c r="D8" s="65" t="s">
        <v>850</v>
      </c>
    </row>
    <row r="9" spans="1:4" s="28" customFormat="1" ht="24" customHeight="1" x14ac:dyDescent="0.2">
      <c r="A9" s="253" t="s">
        <v>848</v>
      </c>
      <c r="B9" s="81" t="s">
        <v>851</v>
      </c>
      <c r="C9" s="66" t="s">
        <v>852</v>
      </c>
      <c r="D9" s="66" t="s">
        <v>853</v>
      </c>
    </row>
    <row r="10" spans="1:4" ht="37" customHeight="1" thickBot="1" x14ac:dyDescent="0.25">
      <c r="A10" s="253" t="s">
        <v>849</v>
      </c>
      <c r="B10" s="81" t="s">
        <v>854</v>
      </c>
      <c r="C10" s="66" t="s">
        <v>855</v>
      </c>
      <c r="D10" s="66" t="s">
        <v>856</v>
      </c>
    </row>
    <row r="11" spans="1:4" ht="195" customHeight="1" x14ac:dyDescent="0.2">
      <c r="A11" s="318" t="s">
        <v>1585</v>
      </c>
      <c r="B11" s="319"/>
      <c r="C11" s="319"/>
      <c r="D11" s="319"/>
    </row>
  </sheetData>
  <mergeCells count="1">
    <mergeCell ref="A11:D11"/>
  </mergeCells>
  <pageMargins left="0.75" right="0.75" top="1" bottom="1" header="0.5" footer="0.5"/>
  <pageSetup paperSize="9" orientation="portrait" horizontalDpi="4294967292" verticalDpi="429496729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tt62">
    <tabColor rgb="FFCCFFCC"/>
  </sheetPr>
  <dimension ref="A1:D9"/>
  <sheetViews>
    <sheetView showGridLines="0" zoomScaleNormal="100" workbookViewId="0">
      <selection activeCell="A3" sqref="A3"/>
    </sheetView>
  </sheetViews>
  <sheetFormatPr baseColWidth="10" defaultColWidth="10.6640625" defaultRowHeight="15" customHeight="1" x14ac:dyDescent="0.2"/>
  <cols>
    <col min="1" max="1" width="45.5" style="35" customWidth="1"/>
    <col min="2" max="4" width="10.1640625" style="26" customWidth="1"/>
    <col min="5" max="204" width="14" style="35" customWidth="1"/>
    <col min="205" max="16384" width="10.6640625" style="35"/>
  </cols>
  <sheetData>
    <row r="1" spans="1:4" ht="15" customHeight="1" x14ac:dyDescent="0.2">
      <c r="A1" s="3" t="str">
        <f>HYPERLINK("#'Index'!A1","Back to index")</f>
        <v>Back to index</v>
      </c>
    </row>
    <row r="2" spans="1:4" ht="15" customHeight="1" x14ac:dyDescent="0.2">
      <c r="A2" s="43"/>
    </row>
    <row r="3" spans="1:4" ht="45" customHeight="1" x14ac:dyDescent="0.25">
      <c r="A3" s="245" t="s">
        <v>743</v>
      </c>
    </row>
    <row r="4" spans="1:4" ht="21" customHeight="1" x14ac:dyDescent="0.2">
      <c r="A4" s="44" t="s">
        <v>857</v>
      </c>
      <c r="B4" s="74"/>
      <c r="C4" s="75"/>
    </row>
    <row r="5" spans="1:4" ht="16" x14ac:dyDescent="0.2">
      <c r="A5" s="76"/>
      <c r="B5" s="74"/>
      <c r="C5" s="77"/>
      <c r="D5" s="112"/>
    </row>
    <row r="6" spans="1:4" s="28" customFormat="1" ht="18" thickBot="1" x14ac:dyDescent="0.25">
      <c r="A6" s="25" t="s">
        <v>858</v>
      </c>
      <c r="B6" s="104" t="s">
        <v>319</v>
      </c>
      <c r="C6" s="30" t="s">
        <v>224</v>
      </c>
      <c r="D6" s="30" t="s">
        <v>81</v>
      </c>
    </row>
    <row r="7" spans="1:4" s="28" customFormat="1" ht="21" customHeight="1" x14ac:dyDescent="0.2">
      <c r="A7" s="240" t="s">
        <v>859</v>
      </c>
      <c r="B7" s="107" t="s">
        <v>79</v>
      </c>
      <c r="C7" s="61" t="s">
        <v>78</v>
      </c>
      <c r="D7" s="61" t="s">
        <v>98</v>
      </c>
    </row>
    <row r="8" spans="1:4" s="28" customFormat="1" ht="21" customHeight="1" thickBot="1" x14ac:dyDescent="0.25">
      <c r="A8" s="13" t="s">
        <v>1586</v>
      </c>
      <c r="B8" s="82" t="s">
        <v>860</v>
      </c>
      <c r="C8" s="65" t="s">
        <v>861</v>
      </c>
      <c r="D8" s="65" t="s">
        <v>860</v>
      </c>
    </row>
    <row r="9" spans="1:4" ht="56" customHeight="1" x14ac:dyDescent="0.2">
      <c r="A9" s="318" t="s">
        <v>862</v>
      </c>
      <c r="B9" s="319"/>
      <c r="C9" s="319"/>
      <c r="D9" s="319"/>
    </row>
  </sheetData>
  <mergeCells count="1">
    <mergeCell ref="A9:D9"/>
  </mergeCells>
  <pageMargins left="0.75" right="0.75" top="1" bottom="1" header="0.5" footer="0.5"/>
  <pageSetup paperSize="9" orientation="portrait" horizontalDpi="4294967292" verticalDpi="429496729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tt59">
    <tabColor rgb="FFCCFFCC"/>
  </sheetPr>
  <dimension ref="A1:H29"/>
  <sheetViews>
    <sheetView showGridLines="0" zoomScaleNormal="100" workbookViewId="0">
      <selection activeCell="A3" sqref="A3"/>
    </sheetView>
  </sheetViews>
  <sheetFormatPr baseColWidth="10" defaultColWidth="10.6640625" defaultRowHeight="15" customHeight="1" x14ac:dyDescent="0.2"/>
  <cols>
    <col min="1" max="1" width="36" style="35" customWidth="1"/>
    <col min="2" max="2" width="10.33203125" style="26" customWidth="1"/>
    <col min="3" max="3" width="11.83203125" style="26" customWidth="1"/>
    <col min="4" max="4" width="11.33203125" style="35" customWidth="1"/>
    <col min="5" max="5" width="10.33203125" style="35" customWidth="1"/>
    <col min="6" max="6" width="12.1640625" style="35" customWidth="1"/>
    <col min="7" max="7" width="6.1640625" style="35" customWidth="1"/>
    <col min="8" max="8" width="11.33203125" style="35" customWidth="1"/>
    <col min="9" max="200" width="14" style="35" customWidth="1"/>
    <col min="201" max="16384" width="10.6640625" style="35"/>
  </cols>
  <sheetData>
    <row r="1" spans="1:8" ht="15" customHeight="1" x14ac:dyDescent="0.2">
      <c r="A1" s="3" t="str">
        <f>HYPERLINK("#'Index'!A1","Back to index")</f>
        <v>Back to index</v>
      </c>
    </row>
    <row r="2" spans="1:8" ht="15" customHeight="1" x14ac:dyDescent="0.2">
      <c r="A2" s="43"/>
      <c r="B2" s="102"/>
    </row>
    <row r="3" spans="1:8" ht="45" customHeight="1" x14ac:dyDescent="0.25">
      <c r="A3" s="245" t="s">
        <v>743</v>
      </c>
      <c r="B3" s="94"/>
    </row>
    <row r="4" spans="1:8" ht="21" customHeight="1" x14ac:dyDescent="0.2">
      <c r="A4" s="44" t="s">
        <v>863</v>
      </c>
      <c r="B4" s="103"/>
      <c r="C4" s="74"/>
    </row>
    <row r="5" spans="1:8" ht="16" x14ac:dyDescent="0.2">
      <c r="A5" s="85"/>
      <c r="B5" s="95"/>
    </row>
    <row r="6" spans="1:8" s="28" customFormat="1" ht="52" thickBot="1" x14ac:dyDescent="0.25">
      <c r="A6" s="267" t="s">
        <v>1562</v>
      </c>
      <c r="B6" s="30" t="s">
        <v>82</v>
      </c>
      <c r="C6" s="30" t="s">
        <v>228</v>
      </c>
      <c r="D6" s="30" t="s">
        <v>229</v>
      </c>
      <c r="E6" s="30" t="s">
        <v>230</v>
      </c>
      <c r="F6" s="30" t="s">
        <v>231</v>
      </c>
      <c r="G6" s="30" t="s">
        <v>232</v>
      </c>
      <c r="H6" s="30" t="s">
        <v>467</v>
      </c>
    </row>
    <row r="7" spans="1:8" s="28" customFormat="1" ht="27" customHeight="1" x14ac:dyDescent="0.2">
      <c r="A7" s="268" t="s">
        <v>1564</v>
      </c>
      <c r="B7" s="61"/>
      <c r="C7" s="61"/>
      <c r="D7" s="61"/>
      <c r="E7" s="61"/>
      <c r="F7" s="61"/>
      <c r="G7" s="61"/>
      <c r="H7" s="61"/>
    </row>
    <row r="8" spans="1:8" s="28" customFormat="1" ht="27" customHeight="1" x14ac:dyDescent="0.2">
      <c r="A8" s="13" t="s">
        <v>1563</v>
      </c>
      <c r="B8" s="98" t="s">
        <v>76</v>
      </c>
      <c r="C8" s="98" t="s">
        <v>76</v>
      </c>
      <c r="D8" s="98" t="s">
        <v>76</v>
      </c>
      <c r="E8" s="98" t="s">
        <v>76</v>
      </c>
      <c r="F8" s="98"/>
      <c r="G8" s="98"/>
      <c r="H8" s="98"/>
    </row>
    <row r="9" spans="1:8" s="28" customFormat="1" ht="27" customHeight="1" x14ac:dyDescent="0.2">
      <c r="A9" s="15" t="s">
        <v>83</v>
      </c>
      <c r="B9" s="98" t="s">
        <v>76</v>
      </c>
      <c r="C9" s="98" t="s">
        <v>76</v>
      </c>
      <c r="D9" s="98" t="s">
        <v>76</v>
      </c>
      <c r="E9" s="98" t="s">
        <v>76</v>
      </c>
      <c r="F9" s="98"/>
      <c r="G9" s="98" t="s">
        <v>76</v>
      </c>
      <c r="H9" s="98"/>
    </row>
    <row r="10" spans="1:8" s="28" customFormat="1" ht="27" customHeight="1" x14ac:dyDescent="0.2">
      <c r="A10" s="15" t="s">
        <v>85</v>
      </c>
      <c r="B10" s="98"/>
      <c r="C10" s="98" t="s">
        <v>76</v>
      </c>
      <c r="D10" s="98" t="s">
        <v>76</v>
      </c>
      <c r="E10" s="98" t="s">
        <v>76</v>
      </c>
      <c r="F10" s="98"/>
      <c r="G10" s="98"/>
      <c r="H10" s="98"/>
    </row>
    <row r="11" spans="1:8" s="28" customFormat="1" ht="27" customHeight="1" x14ac:dyDescent="0.2">
      <c r="A11" s="15" t="s">
        <v>84</v>
      </c>
      <c r="B11" s="98"/>
      <c r="C11" s="98" t="s">
        <v>76</v>
      </c>
      <c r="D11" s="98"/>
      <c r="E11" s="98" t="s">
        <v>76</v>
      </c>
      <c r="F11" s="98"/>
      <c r="G11" s="98"/>
      <c r="H11" s="98" t="s">
        <v>76</v>
      </c>
    </row>
    <row r="12" spans="1:8" s="28" customFormat="1" ht="27" customHeight="1" x14ac:dyDescent="0.2">
      <c r="A12" s="15" t="s">
        <v>90</v>
      </c>
      <c r="B12" s="98" t="s">
        <v>76</v>
      </c>
      <c r="C12" s="98" t="s">
        <v>76</v>
      </c>
      <c r="D12" s="98"/>
      <c r="E12" s="98" t="s">
        <v>76</v>
      </c>
      <c r="F12" s="98"/>
      <c r="G12" s="98"/>
      <c r="H12" s="98" t="s">
        <v>76</v>
      </c>
    </row>
    <row r="13" spans="1:8" s="28" customFormat="1" ht="27" customHeight="1" x14ac:dyDescent="0.2">
      <c r="A13" s="15" t="s">
        <v>322</v>
      </c>
      <c r="B13" s="98"/>
      <c r="C13" s="98" t="s">
        <v>76</v>
      </c>
      <c r="D13" s="98"/>
      <c r="E13" s="98" t="s">
        <v>76</v>
      </c>
      <c r="F13" s="98"/>
      <c r="G13" s="98"/>
      <c r="H13" s="98"/>
    </row>
    <row r="14" spans="1:8" s="28" customFormat="1" ht="27" customHeight="1" x14ac:dyDescent="0.2">
      <c r="A14" s="15" t="s">
        <v>323</v>
      </c>
      <c r="B14" s="98"/>
      <c r="C14" s="98" t="s">
        <v>76</v>
      </c>
      <c r="D14" s="98"/>
      <c r="E14" s="98" t="s">
        <v>76</v>
      </c>
      <c r="F14" s="98"/>
      <c r="G14" s="98"/>
      <c r="H14" s="98" t="s">
        <v>76</v>
      </c>
    </row>
    <row r="15" spans="1:8" s="28" customFormat="1" ht="27" customHeight="1" x14ac:dyDescent="0.2">
      <c r="A15" s="15" t="s">
        <v>88</v>
      </c>
      <c r="B15" s="98"/>
      <c r="C15" s="98"/>
      <c r="D15" s="98"/>
      <c r="E15" s="98" t="s">
        <v>76</v>
      </c>
      <c r="F15" s="98" t="s">
        <v>76</v>
      </c>
      <c r="G15" s="98"/>
      <c r="H15" s="98"/>
    </row>
    <row r="16" spans="1:8" s="28" customFormat="1" ht="27" customHeight="1" x14ac:dyDescent="0.2">
      <c r="A16" s="15" t="s">
        <v>93</v>
      </c>
      <c r="B16" s="98"/>
      <c r="C16" s="98" t="s">
        <v>76</v>
      </c>
      <c r="D16" s="98" t="s">
        <v>76</v>
      </c>
      <c r="E16" s="98" t="s">
        <v>76</v>
      </c>
      <c r="F16" s="98"/>
      <c r="G16" s="98"/>
      <c r="H16" s="98"/>
    </row>
    <row r="17" spans="1:8" s="28" customFormat="1" ht="27" customHeight="1" x14ac:dyDescent="0.2">
      <c r="A17" s="15" t="s">
        <v>86</v>
      </c>
      <c r="B17" s="98"/>
      <c r="C17" s="98" t="s">
        <v>76</v>
      </c>
      <c r="D17" s="98" t="s">
        <v>76</v>
      </c>
      <c r="E17" s="98" t="s">
        <v>76</v>
      </c>
      <c r="F17" s="98"/>
      <c r="G17" s="98" t="s">
        <v>76</v>
      </c>
      <c r="H17" s="98"/>
    </row>
    <row r="18" spans="1:8" s="28" customFormat="1" ht="27" customHeight="1" x14ac:dyDescent="0.2">
      <c r="A18" s="15" t="s">
        <v>87</v>
      </c>
      <c r="B18" s="98"/>
      <c r="C18" s="98" t="s">
        <v>76</v>
      </c>
      <c r="D18" s="98" t="s">
        <v>76</v>
      </c>
      <c r="E18" s="98" t="s">
        <v>76</v>
      </c>
      <c r="F18" s="98"/>
      <c r="G18" s="98" t="s">
        <v>76</v>
      </c>
      <c r="H18" s="98"/>
    </row>
    <row r="19" spans="1:8" s="28" customFormat="1" ht="27" customHeight="1" x14ac:dyDescent="0.2">
      <c r="A19" s="15" t="s">
        <v>95</v>
      </c>
      <c r="B19" s="98"/>
      <c r="C19" s="98"/>
      <c r="D19" s="98"/>
      <c r="E19" s="98" t="s">
        <v>324</v>
      </c>
      <c r="F19" s="98"/>
      <c r="G19" s="98"/>
      <c r="H19" s="98"/>
    </row>
    <row r="20" spans="1:8" s="28" customFormat="1" ht="27" customHeight="1" x14ac:dyDescent="0.2">
      <c r="A20" s="15" t="s">
        <v>89</v>
      </c>
      <c r="B20" s="98"/>
      <c r="C20" s="98" t="s">
        <v>76</v>
      </c>
      <c r="D20" s="98" t="s">
        <v>76</v>
      </c>
      <c r="E20" s="98" t="s">
        <v>76</v>
      </c>
      <c r="F20" s="98"/>
      <c r="G20" s="98"/>
      <c r="H20" s="98" t="s">
        <v>76</v>
      </c>
    </row>
    <row r="21" spans="1:8" s="28" customFormat="1" ht="27" customHeight="1" x14ac:dyDescent="0.2">
      <c r="A21" s="15" t="s">
        <v>94</v>
      </c>
      <c r="B21" s="98"/>
      <c r="C21" s="98"/>
      <c r="D21" s="98"/>
      <c r="E21" s="98" t="s">
        <v>76</v>
      </c>
      <c r="F21" s="98"/>
      <c r="G21" s="98"/>
      <c r="H21" s="98"/>
    </row>
    <row r="22" spans="1:8" s="28" customFormat="1" ht="27" customHeight="1" x14ac:dyDescent="0.2">
      <c r="A22" s="15" t="s">
        <v>92</v>
      </c>
      <c r="B22" s="98"/>
      <c r="C22" s="98"/>
      <c r="D22" s="98" t="s">
        <v>76</v>
      </c>
      <c r="E22" s="98" t="s">
        <v>76</v>
      </c>
      <c r="F22" s="98" t="s">
        <v>76</v>
      </c>
      <c r="G22" s="98"/>
      <c r="H22" s="98"/>
    </row>
    <row r="23" spans="1:8" ht="36" customHeight="1" x14ac:dyDescent="0.2">
      <c r="A23" s="13" t="s">
        <v>1565</v>
      </c>
      <c r="B23" s="98" t="s">
        <v>76</v>
      </c>
      <c r="C23" s="98" t="s">
        <v>76</v>
      </c>
      <c r="D23" s="98" t="s">
        <v>76</v>
      </c>
      <c r="E23" s="98" t="s">
        <v>76</v>
      </c>
      <c r="F23" s="98"/>
      <c r="G23" s="98"/>
      <c r="H23" s="98" t="s">
        <v>76</v>
      </c>
    </row>
    <row r="24" spans="1:8" ht="22" customHeight="1" x14ac:dyDescent="0.2">
      <c r="A24" s="15" t="s">
        <v>91</v>
      </c>
      <c r="B24" s="98"/>
      <c r="C24" s="98" t="s">
        <v>76</v>
      </c>
      <c r="D24" s="98"/>
      <c r="E24" s="98" t="s">
        <v>76</v>
      </c>
      <c r="F24" s="98" t="s">
        <v>76</v>
      </c>
      <c r="G24" s="98"/>
      <c r="H24" s="98"/>
    </row>
    <row r="25" spans="1:8" ht="24" customHeight="1" x14ac:dyDescent="0.2">
      <c r="A25" s="253" t="s">
        <v>1566</v>
      </c>
      <c r="B25" s="98"/>
      <c r="C25" s="98"/>
      <c r="D25" s="98"/>
      <c r="E25" s="98"/>
      <c r="F25" s="98"/>
      <c r="G25" s="98"/>
      <c r="H25" s="98"/>
    </row>
    <row r="26" spans="1:8" ht="21" customHeight="1" x14ac:dyDescent="0.2">
      <c r="A26" s="15" t="s">
        <v>325</v>
      </c>
      <c r="B26" s="98"/>
      <c r="C26" s="98" t="s">
        <v>76</v>
      </c>
      <c r="D26" s="98"/>
      <c r="E26" s="98" t="s">
        <v>76</v>
      </c>
      <c r="F26" s="98"/>
      <c r="G26" s="98"/>
      <c r="H26" s="98" t="s">
        <v>76</v>
      </c>
    </row>
    <row r="27" spans="1:8" ht="23" customHeight="1" x14ac:dyDescent="0.2">
      <c r="A27" s="15" t="s">
        <v>326</v>
      </c>
      <c r="B27" s="98"/>
      <c r="C27" s="98"/>
      <c r="D27" s="98"/>
      <c r="E27" s="98" t="s">
        <v>76</v>
      </c>
      <c r="F27" s="98"/>
      <c r="G27" s="98"/>
      <c r="H27" s="98" t="s">
        <v>76</v>
      </c>
    </row>
    <row r="28" spans="1:8" ht="27" customHeight="1" thickBot="1" x14ac:dyDescent="0.25">
      <c r="A28" s="99" t="s">
        <v>327</v>
      </c>
      <c r="B28" s="100"/>
      <c r="C28" s="100"/>
      <c r="D28" s="100"/>
      <c r="E28" s="100" t="s">
        <v>76</v>
      </c>
      <c r="F28" s="100"/>
      <c r="G28" s="100"/>
      <c r="H28" s="100"/>
    </row>
    <row r="29" spans="1:8" ht="203" customHeight="1" x14ac:dyDescent="0.2">
      <c r="A29" s="320" t="s">
        <v>1587</v>
      </c>
      <c r="B29" s="321"/>
      <c r="C29" s="321"/>
      <c r="D29" s="321"/>
      <c r="E29" s="321"/>
      <c r="F29" s="321"/>
      <c r="G29" s="321"/>
      <c r="H29" s="321"/>
    </row>
  </sheetData>
  <mergeCells count="1">
    <mergeCell ref="A29:H29"/>
  </mergeCells>
  <pageMargins left="0.75" right="0.75" top="1" bottom="1" header="0.5" footer="0.5"/>
  <pageSetup paperSize="9" orientation="portrait" horizontalDpi="4294967292" verticalDpi="429496729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tt56">
    <tabColor rgb="FFCCFFCC"/>
  </sheetPr>
  <dimension ref="A1:G18"/>
  <sheetViews>
    <sheetView showGridLines="0" zoomScaleNormal="100" workbookViewId="0">
      <selection activeCell="A3" sqref="A3"/>
    </sheetView>
  </sheetViews>
  <sheetFormatPr baseColWidth="10" defaultColWidth="10.6640625" defaultRowHeight="15" customHeight="1" x14ac:dyDescent="0.2"/>
  <cols>
    <col min="1" max="1" width="45.5" style="35" customWidth="1"/>
    <col min="2" max="5" width="14" style="26" customWidth="1"/>
    <col min="6" max="206" width="14" style="35" customWidth="1"/>
    <col min="207" max="16384" width="10.6640625" style="35"/>
  </cols>
  <sheetData>
    <row r="1" spans="1:7" ht="15" customHeight="1" x14ac:dyDescent="0.2">
      <c r="A1" s="3" t="str">
        <f>HYPERLINK("#'Index'!A1","Back to index")</f>
        <v>Back to index</v>
      </c>
    </row>
    <row r="2" spans="1:7" ht="15" customHeight="1" x14ac:dyDescent="0.2">
      <c r="A2" s="43"/>
    </row>
    <row r="3" spans="1:7" ht="45" customHeight="1" x14ac:dyDescent="0.25">
      <c r="A3" s="245" t="s">
        <v>743</v>
      </c>
    </row>
    <row r="4" spans="1:7" ht="21" customHeight="1" x14ac:dyDescent="0.2">
      <c r="A4" s="44" t="s">
        <v>864</v>
      </c>
      <c r="B4" s="74"/>
      <c r="C4" s="74"/>
      <c r="D4" s="74"/>
      <c r="E4" s="75"/>
    </row>
    <row r="5" spans="1:7" ht="16" x14ac:dyDescent="0.2">
      <c r="A5" s="76"/>
      <c r="B5" s="75"/>
      <c r="E5" s="112"/>
    </row>
    <row r="6" spans="1:7" ht="19" customHeight="1" thickBot="1" x14ac:dyDescent="0.25">
      <c r="A6" s="29"/>
      <c r="B6" s="30"/>
      <c r="C6" s="104" t="s">
        <v>328</v>
      </c>
      <c r="D6" s="30" t="s">
        <v>329</v>
      </c>
      <c r="E6" s="30" t="s">
        <v>330</v>
      </c>
      <c r="F6" s="30" t="s">
        <v>331</v>
      </c>
      <c r="G6" s="30" t="s">
        <v>332</v>
      </c>
    </row>
    <row r="7" spans="1:7" ht="19" customHeight="1" x14ac:dyDescent="0.2">
      <c r="A7" s="118"/>
      <c r="B7" s="119"/>
      <c r="C7" s="115"/>
      <c r="D7" s="119"/>
      <c r="E7" s="119"/>
      <c r="F7" s="119"/>
      <c r="G7" s="119"/>
    </row>
    <row r="8" spans="1:7" s="53" customFormat="1" ht="15" customHeight="1" x14ac:dyDescent="0.2">
      <c r="A8" s="12" t="s">
        <v>865</v>
      </c>
      <c r="B8" s="11" t="s">
        <v>233</v>
      </c>
      <c r="C8" s="121" t="s">
        <v>875</v>
      </c>
      <c r="D8" s="11" t="s">
        <v>876</v>
      </c>
      <c r="E8" s="11" t="s">
        <v>877</v>
      </c>
      <c r="F8" s="11" t="s">
        <v>878</v>
      </c>
      <c r="G8" s="11" t="s">
        <v>879</v>
      </c>
    </row>
    <row r="9" spans="1:7" s="52" customFormat="1" ht="19" customHeight="1" x14ac:dyDescent="0.2">
      <c r="A9" s="13" t="s">
        <v>866</v>
      </c>
      <c r="B9" s="65" t="s">
        <v>233</v>
      </c>
      <c r="C9" s="82" t="s">
        <v>880</v>
      </c>
      <c r="D9" s="65" t="s">
        <v>881</v>
      </c>
      <c r="E9" s="65" t="s">
        <v>882</v>
      </c>
      <c r="F9" s="65" t="s">
        <v>883</v>
      </c>
      <c r="G9" s="65" t="s">
        <v>884</v>
      </c>
    </row>
    <row r="10" spans="1:7" ht="18" customHeight="1" x14ac:dyDescent="0.2">
      <c r="A10" s="13" t="s">
        <v>867</v>
      </c>
      <c r="B10" s="65" t="s">
        <v>233</v>
      </c>
      <c r="C10" s="82" t="s">
        <v>885</v>
      </c>
      <c r="D10" s="65" t="s">
        <v>886</v>
      </c>
      <c r="E10" s="65" t="s">
        <v>887</v>
      </c>
      <c r="F10" s="65" t="s">
        <v>888</v>
      </c>
      <c r="G10" s="65" t="s">
        <v>889</v>
      </c>
    </row>
    <row r="11" spans="1:7" ht="17" customHeight="1" x14ac:dyDescent="0.2">
      <c r="A11" s="13" t="s">
        <v>868</v>
      </c>
      <c r="B11" s="14" t="s">
        <v>915</v>
      </c>
      <c r="C11" s="82" t="s">
        <v>890</v>
      </c>
      <c r="D11" s="65" t="s">
        <v>891</v>
      </c>
      <c r="E11" s="65" t="s">
        <v>892</v>
      </c>
      <c r="F11" s="65" t="s">
        <v>893</v>
      </c>
      <c r="G11" s="65" t="s">
        <v>894</v>
      </c>
    </row>
    <row r="12" spans="1:7" ht="17" customHeight="1" x14ac:dyDescent="0.2">
      <c r="A12" s="13" t="s">
        <v>869</v>
      </c>
      <c r="B12" s="14" t="s">
        <v>916</v>
      </c>
      <c r="C12" s="82" t="s">
        <v>895</v>
      </c>
      <c r="D12" s="65" t="s">
        <v>895</v>
      </c>
      <c r="E12" s="65" t="s">
        <v>895</v>
      </c>
      <c r="F12" s="65" t="s">
        <v>895</v>
      </c>
      <c r="G12" s="65" t="s">
        <v>895</v>
      </c>
    </row>
    <row r="13" spans="1:7" ht="15" customHeight="1" x14ac:dyDescent="0.2">
      <c r="A13" s="13" t="s">
        <v>870</v>
      </c>
      <c r="B13" s="65" t="s">
        <v>233</v>
      </c>
      <c r="C13" s="82" t="s">
        <v>896</v>
      </c>
      <c r="D13" s="65" t="s">
        <v>897</v>
      </c>
      <c r="E13" s="65" t="s">
        <v>898</v>
      </c>
      <c r="F13" s="65" t="s">
        <v>899</v>
      </c>
      <c r="G13" s="65" t="s">
        <v>897</v>
      </c>
    </row>
    <row r="14" spans="1:7" ht="19" customHeight="1" x14ac:dyDescent="0.2">
      <c r="A14" s="13" t="s">
        <v>871</v>
      </c>
      <c r="B14" s="65" t="s">
        <v>279</v>
      </c>
      <c r="C14" s="82" t="s">
        <v>296</v>
      </c>
      <c r="D14" s="65" t="s">
        <v>280</v>
      </c>
      <c r="E14" s="65" t="s">
        <v>34</v>
      </c>
      <c r="F14" s="65" t="s">
        <v>13</v>
      </c>
      <c r="G14" s="65" t="s">
        <v>36</v>
      </c>
    </row>
    <row r="15" spans="1:7" ht="15" customHeight="1" x14ac:dyDescent="0.2">
      <c r="A15" s="13" t="s">
        <v>872</v>
      </c>
      <c r="B15" s="65" t="s">
        <v>279</v>
      </c>
      <c r="C15" s="82" t="s">
        <v>900</v>
      </c>
      <c r="D15" s="65" t="s">
        <v>901</v>
      </c>
      <c r="E15" s="65" t="s">
        <v>902</v>
      </c>
      <c r="F15" s="65" t="s">
        <v>903</v>
      </c>
      <c r="G15" s="65" t="s">
        <v>904</v>
      </c>
    </row>
    <row r="16" spans="1:7" ht="15" customHeight="1" x14ac:dyDescent="0.2">
      <c r="A16" s="13" t="s">
        <v>873</v>
      </c>
      <c r="B16" s="65" t="s">
        <v>233</v>
      </c>
      <c r="C16" s="82" t="s">
        <v>905</v>
      </c>
      <c r="D16" s="65" t="s">
        <v>906</v>
      </c>
      <c r="E16" s="65" t="s">
        <v>907</v>
      </c>
      <c r="F16" s="65" t="s">
        <v>908</v>
      </c>
      <c r="G16" s="65" t="s">
        <v>909</v>
      </c>
    </row>
    <row r="17" spans="1:7" ht="19" customHeight="1" thickBot="1" x14ac:dyDescent="0.25">
      <c r="A17" s="322" t="s">
        <v>874</v>
      </c>
      <c r="B17" s="322"/>
      <c r="C17" s="109" t="s">
        <v>910</v>
      </c>
      <c r="D17" s="106" t="s">
        <v>911</v>
      </c>
      <c r="E17" s="106" t="s">
        <v>912</v>
      </c>
      <c r="F17" s="106" t="s">
        <v>913</v>
      </c>
      <c r="G17" s="106" t="s">
        <v>914</v>
      </c>
    </row>
    <row r="18" spans="1:7" ht="156" customHeight="1" x14ac:dyDescent="0.2">
      <c r="A18" s="320" t="s">
        <v>1588</v>
      </c>
      <c r="B18" s="304"/>
      <c r="C18" s="304"/>
      <c r="D18" s="304"/>
      <c r="E18" s="304"/>
      <c r="F18" s="304"/>
      <c r="G18" s="304"/>
    </row>
  </sheetData>
  <mergeCells count="2">
    <mergeCell ref="A18:G18"/>
    <mergeCell ref="A17:B17"/>
  </mergeCells>
  <pageMargins left="0.75" right="0.75" top="1" bottom="1" header="0.5" footer="0.5"/>
  <pageSetup paperSize="9" orientation="portrait" horizontalDpi="4294967292" verticalDpi="429496729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tt68">
    <tabColor rgb="FFCCFFCC"/>
  </sheetPr>
  <dimension ref="A1:B17"/>
  <sheetViews>
    <sheetView showGridLines="0" zoomScaleNormal="100" workbookViewId="0">
      <selection activeCell="A3" sqref="A3"/>
    </sheetView>
  </sheetViews>
  <sheetFormatPr baseColWidth="10" defaultColWidth="10.6640625" defaultRowHeight="15" customHeight="1" x14ac:dyDescent="0.2"/>
  <cols>
    <col min="1" max="1" width="30.83203125" style="35" customWidth="1"/>
    <col min="2" max="2" width="42.5" style="26" customWidth="1"/>
    <col min="3" max="204" width="14" style="35" customWidth="1"/>
    <col min="205" max="16384" width="10.6640625" style="35"/>
  </cols>
  <sheetData>
    <row r="1" spans="1:2" ht="15" customHeight="1" x14ac:dyDescent="0.2">
      <c r="A1" s="3" t="str">
        <f>HYPERLINK("#'Index'!A1","Back to index")</f>
        <v>Back to index</v>
      </c>
    </row>
    <row r="2" spans="1:2" ht="15" customHeight="1" x14ac:dyDescent="0.2">
      <c r="A2" s="43"/>
    </row>
    <row r="3" spans="1:2" ht="45" customHeight="1" x14ac:dyDescent="0.25">
      <c r="A3" s="245" t="s">
        <v>743</v>
      </c>
    </row>
    <row r="4" spans="1:2" ht="21" customHeight="1" x14ac:dyDescent="0.2">
      <c r="A4" s="235" t="s">
        <v>917</v>
      </c>
    </row>
    <row r="5" spans="1:2" ht="17" thickBot="1" x14ac:dyDescent="0.25">
      <c r="A5" s="323"/>
      <c r="B5" s="323"/>
    </row>
    <row r="6" spans="1:2" s="28" customFormat="1" ht="16" x14ac:dyDescent="0.2">
      <c r="A6" s="324"/>
      <c r="B6" s="325"/>
    </row>
    <row r="7" spans="1:2" s="36" customFormat="1" ht="17" x14ac:dyDescent="0.2">
      <c r="A7" s="124" t="s">
        <v>918</v>
      </c>
      <c r="B7" s="122" t="s">
        <v>919</v>
      </c>
    </row>
    <row r="8" spans="1:2" s="28" customFormat="1" ht="34" x14ac:dyDescent="0.2">
      <c r="A8" s="277" t="s">
        <v>1589</v>
      </c>
      <c r="B8" s="15" t="s">
        <v>920</v>
      </c>
    </row>
    <row r="9" spans="1:2" s="28" customFormat="1" ht="17" x14ac:dyDescent="0.2">
      <c r="A9" s="125" t="s">
        <v>921</v>
      </c>
      <c r="B9" s="15" t="s">
        <v>922</v>
      </c>
    </row>
    <row r="10" spans="1:2" s="28" customFormat="1" ht="63" customHeight="1" x14ac:dyDescent="0.2">
      <c r="A10" s="125" t="s">
        <v>923</v>
      </c>
      <c r="B10" s="15" t="s">
        <v>924</v>
      </c>
    </row>
    <row r="11" spans="1:2" s="28" customFormat="1" ht="17" x14ac:dyDescent="0.2">
      <c r="A11" s="125" t="s">
        <v>925</v>
      </c>
      <c r="B11" s="15" t="s">
        <v>926</v>
      </c>
    </row>
    <row r="12" spans="1:2" s="28" customFormat="1" ht="17" x14ac:dyDescent="0.2">
      <c r="A12" s="125" t="s">
        <v>927</v>
      </c>
      <c r="B12" s="15" t="s">
        <v>928</v>
      </c>
    </row>
    <row r="13" spans="1:2" s="28" customFormat="1" ht="17" x14ac:dyDescent="0.2">
      <c r="A13" s="125" t="s">
        <v>929</v>
      </c>
      <c r="B13" s="15" t="s">
        <v>930</v>
      </c>
    </row>
    <row r="14" spans="1:2" s="28" customFormat="1" ht="17" x14ac:dyDescent="0.2">
      <c r="A14" s="125" t="s">
        <v>931</v>
      </c>
      <c r="B14" s="15" t="s">
        <v>932</v>
      </c>
    </row>
    <row r="15" spans="1:2" s="28" customFormat="1" ht="17" x14ac:dyDescent="0.2">
      <c r="A15" s="125" t="s">
        <v>933</v>
      </c>
      <c r="B15" s="15" t="s">
        <v>934</v>
      </c>
    </row>
    <row r="16" spans="1:2" s="28" customFormat="1" ht="17" thickBot="1" x14ac:dyDescent="0.25">
      <c r="A16" s="123" t="s">
        <v>935</v>
      </c>
      <c r="B16" s="123" t="s">
        <v>936</v>
      </c>
    </row>
    <row r="17" spans="1:2" ht="15" customHeight="1" x14ac:dyDescent="0.2">
      <c r="A17" s="303"/>
      <c r="B17" s="303"/>
    </row>
  </sheetData>
  <mergeCells count="3">
    <mergeCell ref="A5:B5"/>
    <mergeCell ref="A6:B6"/>
    <mergeCell ref="A17:B17"/>
  </mergeCells>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tt173">
    <tabColor rgb="FFCCFFCC"/>
  </sheetPr>
  <dimension ref="A1:C46"/>
  <sheetViews>
    <sheetView showGridLines="0" zoomScaleNormal="100" workbookViewId="0">
      <selection activeCell="A3" sqref="A3"/>
    </sheetView>
  </sheetViews>
  <sheetFormatPr baseColWidth="10" defaultColWidth="10.6640625" defaultRowHeight="15" customHeight="1" x14ac:dyDescent="0.2"/>
  <cols>
    <col min="1" max="1" width="61.33203125" style="271" customWidth="1"/>
    <col min="2" max="3" width="33.5" style="4" customWidth="1"/>
    <col min="4" max="140" width="14" style="271" customWidth="1"/>
    <col min="141" max="16384" width="10.6640625" style="271"/>
  </cols>
  <sheetData>
    <row r="1" spans="1:3" ht="15" customHeight="1" x14ac:dyDescent="0.2">
      <c r="A1" s="3" t="str">
        <f>HYPERLINK("#'Index'!A1","Back to index")</f>
        <v>Back to index</v>
      </c>
    </row>
    <row r="2" spans="1:3" s="246" customFormat="1" ht="34" customHeight="1" x14ac:dyDescent="0.2"/>
    <row r="3" spans="1:3" s="240" customFormat="1" ht="25" x14ac:dyDescent="0.25">
      <c r="A3" s="245" t="s">
        <v>743</v>
      </c>
      <c r="B3" s="4"/>
      <c r="C3" s="4"/>
    </row>
    <row r="4" spans="1:3" s="240" customFormat="1" ht="20" x14ac:dyDescent="0.2">
      <c r="A4" s="44" t="s">
        <v>468</v>
      </c>
      <c r="B4" s="45"/>
      <c r="C4" s="46"/>
    </row>
    <row r="5" spans="1:3" s="240" customFormat="1" ht="16" x14ac:dyDescent="0.2">
      <c r="A5" s="272"/>
      <c r="B5" s="45"/>
      <c r="C5" s="47"/>
    </row>
    <row r="6" spans="1:3" s="240" customFormat="1" ht="35" thickBot="1" x14ac:dyDescent="0.25">
      <c r="A6" s="48"/>
      <c r="B6" s="49" t="s">
        <v>469</v>
      </c>
      <c r="C6" s="49" t="s">
        <v>470</v>
      </c>
    </row>
    <row r="7" spans="1:3" s="240" customFormat="1" ht="16" x14ac:dyDescent="0.2">
      <c r="A7" s="8"/>
      <c r="B7" s="9"/>
      <c r="C7" s="9"/>
    </row>
    <row r="8" spans="1:3" s="240" customFormat="1" ht="34" x14ac:dyDescent="0.2">
      <c r="A8" s="10" t="s">
        <v>471</v>
      </c>
      <c r="B8" s="17" t="s">
        <v>474</v>
      </c>
      <c r="C8" s="12"/>
    </row>
    <row r="9" spans="1:3" s="240" customFormat="1" ht="17" x14ac:dyDescent="0.2">
      <c r="A9" s="13" t="s">
        <v>472</v>
      </c>
      <c r="B9" s="14" t="s">
        <v>302</v>
      </c>
      <c r="C9" s="14" t="s">
        <v>237</v>
      </c>
    </row>
    <row r="10" spans="1:3" s="240" customFormat="1" ht="17" x14ac:dyDescent="0.2">
      <c r="A10" s="13" t="s">
        <v>473</v>
      </c>
      <c r="B10" s="14" t="s">
        <v>302</v>
      </c>
      <c r="C10" s="14" t="s">
        <v>237</v>
      </c>
    </row>
    <row r="11" spans="1:3" s="240" customFormat="1" ht="17" x14ac:dyDescent="0.2">
      <c r="A11" s="13" t="s">
        <v>234</v>
      </c>
      <c r="B11" s="14" t="s">
        <v>302</v>
      </c>
      <c r="C11" s="14" t="s">
        <v>237</v>
      </c>
    </row>
    <row r="12" spans="1:3" s="240" customFormat="1" ht="17" x14ac:dyDescent="0.2">
      <c r="A12" s="13" t="s">
        <v>214</v>
      </c>
      <c r="B12" s="14" t="s">
        <v>302</v>
      </c>
      <c r="C12" s="14" t="s">
        <v>237</v>
      </c>
    </row>
    <row r="13" spans="1:3" s="240" customFormat="1" ht="17" x14ac:dyDescent="0.2">
      <c r="A13" s="13" t="s">
        <v>235</v>
      </c>
      <c r="B13" s="14" t="s">
        <v>302</v>
      </c>
      <c r="C13" s="14" t="s">
        <v>237</v>
      </c>
    </row>
    <row r="14" spans="1:3" s="240" customFormat="1" ht="17" x14ac:dyDescent="0.2">
      <c r="A14" s="13" t="s">
        <v>238</v>
      </c>
      <c r="B14" s="14" t="s">
        <v>303</v>
      </c>
      <c r="C14" s="14" t="s">
        <v>220</v>
      </c>
    </row>
    <row r="15" spans="1:3" s="240" customFormat="1" ht="17" x14ac:dyDescent="0.2">
      <c r="A15" s="13" t="s">
        <v>239</v>
      </c>
      <c r="B15" s="14" t="s">
        <v>302</v>
      </c>
      <c r="C15" s="14" t="s">
        <v>237</v>
      </c>
    </row>
    <row r="16" spans="1:3" s="240" customFormat="1" ht="17" x14ac:dyDescent="0.2">
      <c r="A16" s="13" t="s">
        <v>39</v>
      </c>
      <c r="B16" s="14" t="s">
        <v>302</v>
      </c>
      <c r="C16" s="14" t="s">
        <v>237</v>
      </c>
    </row>
    <row r="17" spans="1:3" s="240" customFormat="1" ht="17" x14ac:dyDescent="0.2">
      <c r="A17" s="13" t="s">
        <v>240</v>
      </c>
      <c r="B17" s="14" t="s">
        <v>302</v>
      </c>
      <c r="C17" s="14" t="s">
        <v>237</v>
      </c>
    </row>
    <row r="18" spans="1:3" s="273" customFormat="1" ht="17" x14ac:dyDescent="0.2">
      <c r="A18" s="13" t="s">
        <v>241</v>
      </c>
      <c r="B18" s="14" t="s">
        <v>302</v>
      </c>
      <c r="C18" s="14" t="s">
        <v>237</v>
      </c>
    </row>
    <row r="19" spans="1:3" s="246" customFormat="1" ht="17" x14ac:dyDescent="0.2">
      <c r="A19" s="13" t="s">
        <v>242</v>
      </c>
      <c r="B19" s="14" t="s">
        <v>302</v>
      </c>
      <c r="C19" s="14" t="s">
        <v>237</v>
      </c>
    </row>
    <row r="20" spans="1:3" s="240" customFormat="1" ht="17" x14ac:dyDescent="0.2">
      <c r="A20" s="13" t="s">
        <v>212</v>
      </c>
      <c r="B20" s="14" t="s">
        <v>302</v>
      </c>
      <c r="C20" s="14" t="s">
        <v>237</v>
      </c>
    </row>
    <row r="21" spans="1:3" s="240" customFormat="1" ht="16" x14ac:dyDescent="0.2">
      <c r="B21" s="16"/>
      <c r="C21" s="16"/>
    </row>
    <row r="22" spans="1:3" s="240" customFormat="1" ht="17" x14ac:dyDescent="0.2">
      <c r="A22" s="10" t="s">
        <v>1575</v>
      </c>
      <c r="B22" s="17" t="s">
        <v>475</v>
      </c>
      <c r="C22" s="18"/>
    </row>
    <row r="23" spans="1:3" s="240" customFormat="1" ht="17" x14ac:dyDescent="0.2">
      <c r="A23" s="12" t="s">
        <v>472</v>
      </c>
      <c r="B23" s="17" t="s">
        <v>213</v>
      </c>
      <c r="C23" s="17" t="s">
        <v>237</v>
      </c>
    </row>
    <row r="24" spans="1:3" s="240" customFormat="1" ht="17" x14ac:dyDescent="0.2">
      <c r="A24" s="12" t="s">
        <v>234</v>
      </c>
      <c r="B24" s="17" t="s">
        <v>213</v>
      </c>
      <c r="C24" s="17" t="s">
        <v>237</v>
      </c>
    </row>
    <row r="25" spans="1:3" s="240" customFormat="1" ht="17" x14ac:dyDescent="0.2">
      <c r="A25" s="12" t="s">
        <v>214</v>
      </c>
      <c r="B25" s="17" t="s">
        <v>213</v>
      </c>
      <c r="C25" s="17" t="s">
        <v>237</v>
      </c>
    </row>
    <row r="26" spans="1:3" s="240" customFormat="1" ht="17" x14ac:dyDescent="0.2">
      <c r="A26" s="12" t="s">
        <v>238</v>
      </c>
      <c r="B26" s="17" t="s">
        <v>213</v>
      </c>
      <c r="C26" s="17" t="s">
        <v>237</v>
      </c>
    </row>
    <row r="27" spans="1:3" s="240" customFormat="1" ht="17" x14ac:dyDescent="0.2">
      <c r="A27" s="12" t="s">
        <v>39</v>
      </c>
      <c r="B27" s="17" t="s">
        <v>213</v>
      </c>
      <c r="C27" s="17" t="s">
        <v>237</v>
      </c>
    </row>
    <row r="28" spans="1:3" s="240" customFormat="1" ht="17" x14ac:dyDescent="0.2">
      <c r="A28" s="12" t="s">
        <v>211</v>
      </c>
      <c r="B28" s="17" t="s">
        <v>213</v>
      </c>
      <c r="C28" s="17" t="s">
        <v>237</v>
      </c>
    </row>
    <row r="29" spans="1:3" s="240" customFormat="1" ht="16" x14ac:dyDescent="0.2">
      <c r="A29" s="19"/>
      <c r="B29" s="6"/>
      <c r="C29" s="6"/>
    </row>
    <row r="30" spans="1:3" s="240" customFormat="1" ht="17" x14ac:dyDescent="0.2">
      <c r="A30" s="10" t="s">
        <v>478</v>
      </c>
      <c r="B30" s="17" t="s">
        <v>476</v>
      </c>
      <c r="C30" s="18"/>
    </row>
    <row r="31" spans="1:3" s="274" customFormat="1" ht="15" customHeight="1" x14ac:dyDescent="0.2">
      <c r="A31" s="13" t="s">
        <v>479</v>
      </c>
      <c r="B31" s="14" t="s">
        <v>243</v>
      </c>
      <c r="C31" s="14" t="s">
        <v>237</v>
      </c>
    </row>
    <row r="32" spans="1:3" ht="30" customHeight="1" x14ac:dyDescent="0.2">
      <c r="A32" s="13" t="s">
        <v>238</v>
      </c>
      <c r="B32" s="14" t="s">
        <v>243</v>
      </c>
      <c r="C32" s="14" t="s">
        <v>237</v>
      </c>
    </row>
    <row r="33" spans="1:3" ht="15" customHeight="1" x14ac:dyDescent="0.2">
      <c r="A33" s="13" t="s">
        <v>39</v>
      </c>
      <c r="B33" s="14" t="s">
        <v>243</v>
      </c>
      <c r="C33" s="14" t="s">
        <v>237</v>
      </c>
    </row>
    <row r="34" spans="1:3" ht="15" customHeight="1" x14ac:dyDescent="0.2">
      <c r="A34" s="13" t="s">
        <v>241</v>
      </c>
      <c r="B34" s="14" t="s">
        <v>243</v>
      </c>
      <c r="C34" s="14" t="s">
        <v>237</v>
      </c>
    </row>
    <row r="35" spans="1:3" ht="15" customHeight="1" x14ac:dyDescent="0.2">
      <c r="A35" s="13" t="s">
        <v>242</v>
      </c>
      <c r="B35" s="14" t="s">
        <v>243</v>
      </c>
      <c r="C35" s="14" t="s">
        <v>237</v>
      </c>
    </row>
    <row r="36" spans="1:3" ht="15" customHeight="1" x14ac:dyDescent="0.2">
      <c r="A36" s="13" t="s">
        <v>212</v>
      </c>
      <c r="B36" s="14" t="s">
        <v>243</v>
      </c>
      <c r="C36" s="14" t="s">
        <v>237</v>
      </c>
    </row>
    <row r="37" spans="1:3" ht="15" customHeight="1" x14ac:dyDescent="0.2">
      <c r="A37" s="21"/>
      <c r="B37" s="22"/>
      <c r="C37" s="22"/>
    </row>
    <row r="38" spans="1:3" ht="15" customHeight="1" x14ac:dyDescent="0.2">
      <c r="A38" s="10" t="s">
        <v>482</v>
      </c>
      <c r="B38" s="17" t="s">
        <v>477</v>
      </c>
      <c r="C38" s="12"/>
    </row>
    <row r="39" spans="1:3" s="275" customFormat="1" ht="15" customHeight="1" x14ac:dyDescent="0.2">
      <c r="A39" s="19"/>
      <c r="B39" s="6"/>
      <c r="C39" s="6"/>
    </row>
    <row r="40" spans="1:3" s="274" customFormat="1" ht="15" customHeight="1" x14ac:dyDescent="0.2">
      <c r="A40" s="10" t="s">
        <v>1569</v>
      </c>
      <c r="B40" s="17" t="s">
        <v>476</v>
      </c>
      <c r="C40" s="18"/>
    </row>
    <row r="41" spans="1:3" s="240" customFormat="1" ht="17" x14ac:dyDescent="0.2">
      <c r="A41" s="21" t="s">
        <v>480</v>
      </c>
      <c r="B41" s="22" t="s">
        <v>243</v>
      </c>
      <c r="C41" s="22" t="s">
        <v>237</v>
      </c>
    </row>
    <row r="42" spans="1:3" ht="15" customHeight="1" x14ac:dyDescent="0.2">
      <c r="A42" s="21" t="s">
        <v>235</v>
      </c>
      <c r="B42" s="22" t="s">
        <v>243</v>
      </c>
      <c r="C42" s="22" t="s">
        <v>237</v>
      </c>
    </row>
    <row r="43" spans="1:3" ht="15" customHeight="1" x14ac:dyDescent="0.2">
      <c r="A43" s="21" t="s">
        <v>240</v>
      </c>
      <c r="B43" s="22" t="s">
        <v>243</v>
      </c>
      <c r="C43" s="22" t="s">
        <v>237</v>
      </c>
    </row>
    <row r="44" spans="1:3" ht="15" customHeight="1" x14ac:dyDescent="0.2">
      <c r="A44" s="21" t="s">
        <v>211</v>
      </c>
      <c r="B44" s="22" t="s">
        <v>243</v>
      </c>
      <c r="C44" s="22" t="s">
        <v>237</v>
      </c>
    </row>
    <row r="45" spans="1:3" ht="15" customHeight="1" x14ac:dyDescent="0.2">
      <c r="A45" s="21"/>
      <c r="B45" s="22"/>
      <c r="C45" s="22"/>
    </row>
    <row r="46" spans="1:3" ht="15" customHeight="1" thickBot="1" x14ac:dyDescent="0.25">
      <c r="A46" s="23" t="s">
        <v>481</v>
      </c>
      <c r="B46" s="24" t="s">
        <v>477</v>
      </c>
      <c r="C46" s="25"/>
    </row>
  </sheetData>
  <pageMargins left="0.75" right="0.75" top="1" bottom="1" header="0.5" footer="0.5"/>
  <pageSetup paperSize="9" orientation="portrait" horizontalDpi="4294967292" verticalDpi="429496729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tt64">
    <tabColor rgb="FFCCFFCC"/>
  </sheetPr>
  <dimension ref="A1:B22"/>
  <sheetViews>
    <sheetView showGridLines="0" zoomScaleNormal="100" workbookViewId="0">
      <selection activeCell="A3" sqref="A3"/>
    </sheetView>
  </sheetViews>
  <sheetFormatPr baseColWidth="10" defaultColWidth="10.6640625" defaultRowHeight="15" customHeight="1" x14ac:dyDescent="0.2"/>
  <cols>
    <col min="1" max="1" width="30.83203125" style="271" customWidth="1"/>
    <col min="2" max="2" width="42.5" style="4" customWidth="1"/>
    <col min="3" max="204" width="14" style="271" customWidth="1"/>
    <col min="205" max="16384" width="10.6640625" style="271"/>
  </cols>
  <sheetData>
    <row r="1" spans="1:2" ht="15" customHeight="1" x14ac:dyDescent="0.2">
      <c r="A1" s="3" t="str">
        <f>HYPERLINK("#'Index'!A1","Back to index")</f>
        <v>Back to index</v>
      </c>
    </row>
    <row r="2" spans="1:2" ht="45" customHeight="1" x14ac:dyDescent="0.2">
      <c r="A2" s="43"/>
    </row>
    <row r="3" spans="1:2" ht="21" customHeight="1" x14ac:dyDescent="0.25">
      <c r="A3" s="245" t="s">
        <v>743</v>
      </c>
    </row>
    <row r="4" spans="1:2" ht="20" x14ac:dyDescent="0.2">
      <c r="A4" s="235" t="s">
        <v>937</v>
      </c>
    </row>
    <row r="5" spans="1:2" ht="17" thickBot="1" x14ac:dyDescent="0.25">
      <c r="A5" s="326"/>
      <c r="B5" s="326"/>
    </row>
    <row r="6" spans="1:2" s="240" customFormat="1" ht="16" x14ac:dyDescent="0.2">
      <c r="A6" s="327"/>
      <c r="B6" s="328"/>
    </row>
    <row r="7" spans="1:2" s="246" customFormat="1" ht="16" customHeight="1" x14ac:dyDescent="0.2">
      <c r="A7" s="276" t="s">
        <v>53</v>
      </c>
      <c r="B7" s="12" t="s">
        <v>54</v>
      </c>
    </row>
    <row r="8" spans="1:2" s="240" customFormat="1" ht="21" customHeight="1" x14ac:dyDescent="0.2">
      <c r="A8" s="277" t="s">
        <v>55</v>
      </c>
      <c r="B8" s="13" t="s">
        <v>56</v>
      </c>
    </row>
    <row r="9" spans="1:2" s="240" customFormat="1" ht="31" customHeight="1" x14ac:dyDescent="0.2">
      <c r="A9" s="277" t="s">
        <v>1590</v>
      </c>
      <c r="B9" s="13" t="s">
        <v>1574</v>
      </c>
    </row>
    <row r="10" spans="1:2" s="240" customFormat="1" ht="16" customHeight="1" x14ac:dyDescent="0.2">
      <c r="A10" s="277" t="s">
        <v>57</v>
      </c>
      <c r="B10" s="13" t="s">
        <v>58</v>
      </c>
    </row>
    <row r="11" spans="1:2" s="240" customFormat="1" ht="16" customHeight="1" x14ac:dyDescent="0.2">
      <c r="A11" s="277" t="s">
        <v>281</v>
      </c>
      <c r="B11" s="13" t="s">
        <v>1570</v>
      </c>
    </row>
    <row r="12" spans="1:2" s="240" customFormat="1" ht="16" customHeight="1" x14ac:dyDescent="0.2">
      <c r="A12" s="277" t="s">
        <v>59</v>
      </c>
      <c r="B12" s="13" t="s">
        <v>60</v>
      </c>
    </row>
    <row r="13" spans="1:2" s="240" customFormat="1" ht="18" customHeight="1" x14ac:dyDescent="0.2">
      <c r="A13" s="277" t="s">
        <v>61</v>
      </c>
      <c r="B13" s="13" t="s">
        <v>62</v>
      </c>
    </row>
    <row r="14" spans="1:2" s="240" customFormat="1" ht="16" customHeight="1" x14ac:dyDescent="0.2">
      <c r="A14" s="277" t="s">
        <v>1571</v>
      </c>
      <c r="B14" s="13" t="s">
        <v>63</v>
      </c>
    </row>
    <row r="15" spans="1:2" s="240" customFormat="1" ht="16" customHeight="1" x14ac:dyDescent="0.2">
      <c r="A15" s="277" t="s">
        <v>1572</v>
      </c>
      <c r="B15" s="13" t="s">
        <v>64</v>
      </c>
    </row>
    <row r="16" spans="1:2" s="240" customFormat="1" ht="16" customHeight="1" x14ac:dyDescent="0.2">
      <c r="A16" s="277" t="s">
        <v>1573</v>
      </c>
      <c r="B16" s="13" t="s">
        <v>65</v>
      </c>
    </row>
    <row r="17" spans="1:2" s="240" customFormat="1" ht="16" customHeight="1" x14ac:dyDescent="0.2">
      <c r="A17" s="277" t="s">
        <v>66</v>
      </c>
      <c r="B17" s="13" t="s">
        <v>67</v>
      </c>
    </row>
    <row r="18" spans="1:2" s="240" customFormat="1" ht="16" customHeight="1" x14ac:dyDescent="0.2">
      <c r="A18" s="277" t="s">
        <v>68</v>
      </c>
      <c r="B18" s="13" t="s">
        <v>69</v>
      </c>
    </row>
    <row r="19" spans="1:2" ht="16" customHeight="1" x14ac:dyDescent="0.2">
      <c r="A19" s="277" t="s">
        <v>71</v>
      </c>
      <c r="B19" s="13" t="s">
        <v>70</v>
      </c>
    </row>
    <row r="20" spans="1:2" ht="16" customHeight="1" x14ac:dyDescent="0.2">
      <c r="A20" s="277" t="s">
        <v>72</v>
      </c>
      <c r="B20" s="13" t="s">
        <v>73</v>
      </c>
    </row>
    <row r="21" spans="1:2" ht="22" customHeight="1" thickBot="1" x14ac:dyDescent="0.25">
      <c r="A21" s="278" t="s">
        <v>74</v>
      </c>
      <c r="B21" s="278" t="s">
        <v>75</v>
      </c>
    </row>
    <row r="22" spans="1:2" ht="15" customHeight="1" x14ac:dyDescent="0.2">
      <c r="A22" s="329" t="s">
        <v>938</v>
      </c>
      <c r="B22" s="329"/>
    </row>
  </sheetData>
  <mergeCells count="3">
    <mergeCell ref="A5:B5"/>
    <mergeCell ref="A6:B6"/>
    <mergeCell ref="A22:B22"/>
  </mergeCells>
  <pageMargins left="0.75" right="0.75" top="1" bottom="1" header="0.5" footer="0.5"/>
  <pageSetup paperSize="9" orientation="portrait" horizontalDpi="4294967292" verticalDpi="429496729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tt30">
    <tabColor rgb="FFCCFFCC"/>
  </sheetPr>
  <dimension ref="A1:E65"/>
  <sheetViews>
    <sheetView showGridLines="0" zoomScaleNormal="100" workbookViewId="0">
      <selection activeCell="A3" sqref="A3"/>
    </sheetView>
  </sheetViews>
  <sheetFormatPr baseColWidth="10" defaultColWidth="10.6640625" defaultRowHeight="15" customHeight="1" x14ac:dyDescent="0.2"/>
  <cols>
    <col min="1" max="1" width="6.33203125" style="126" customWidth="1"/>
    <col min="2" max="2" width="19.1640625" style="126" customWidth="1"/>
    <col min="3" max="3" width="24.1640625" style="126" customWidth="1"/>
    <col min="4" max="4" width="13" style="127" customWidth="1"/>
    <col min="5" max="5" width="18.33203125" style="127" customWidth="1"/>
    <col min="6" max="207" width="14" style="126" customWidth="1"/>
    <col min="208" max="16384" width="10.6640625" style="126"/>
  </cols>
  <sheetData>
    <row r="1" spans="1:5" ht="15" customHeight="1" x14ac:dyDescent="0.2">
      <c r="A1" s="3" t="str">
        <f>HYPERLINK("#'Index'!A1","Back to index")</f>
        <v>Back to index</v>
      </c>
    </row>
    <row r="2" spans="1:5" ht="15" customHeight="1" x14ac:dyDescent="0.2">
      <c r="A2" s="140"/>
      <c r="B2" s="140"/>
      <c r="C2" s="140"/>
      <c r="D2" s="141"/>
    </row>
    <row r="3" spans="1:5" ht="45" customHeight="1" x14ac:dyDescent="0.25">
      <c r="A3" s="128" t="s">
        <v>743</v>
      </c>
      <c r="B3" s="128"/>
      <c r="C3" s="128"/>
      <c r="D3" s="129"/>
    </row>
    <row r="4" spans="1:5" ht="21" customHeight="1" x14ac:dyDescent="0.2">
      <c r="A4" s="142" t="s">
        <v>939</v>
      </c>
      <c r="B4" s="142"/>
      <c r="C4" s="142"/>
      <c r="D4" s="143"/>
      <c r="E4" s="144"/>
    </row>
    <row r="5" spans="1:5" ht="21" customHeight="1" x14ac:dyDescent="0.2">
      <c r="A5" s="259"/>
      <c r="B5" s="259"/>
      <c r="C5" s="259"/>
      <c r="D5" s="260"/>
      <c r="E5" s="261"/>
    </row>
    <row r="6" spans="1:5" ht="17" thickBot="1" x14ac:dyDescent="0.25">
      <c r="A6" s="331" t="s">
        <v>955</v>
      </c>
      <c r="B6" s="331"/>
      <c r="C6" s="331"/>
      <c r="D6" s="331"/>
      <c r="E6" s="331"/>
    </row>
    <row r="7" spans="1:5" s="130" customFormat="1" ht="16" x14ac:dyDescent="0.2">
      <c r="A7" s="339"/>
      <c r="B7" s="339"/>
      <c r="C7" s="339"/>
      <c r="D7" s="339"/>
      <c r="E7" s="339"/>
    </row>
    <row r="8" spans="1:5" s="130" customFormat="1" ht="24" customHeight="1" thickBot="1" x14ac:dyDescent="0.25">
      <c r="A8" s="334" t="s">
        <v>954</v>
      </c>
      <c r="B8" s="334"/>
      <c r="C8" s="334"/>
      <c r="D8" s="334"/>
      <c r="E8" s="334"/>
    </row>
    <row r="9" spans="1:5" s="130" customFormat="1" ht="32" customHeight="1" x14ac:dyDescent="0.2">
      <c r="A9" s="155" t="s">
        <v>99</v>
      </c>
      <c r="B9" s="155" t="s">
        <v>100</v>
      </c>
      <c r="C9" s="156" t="s">
        <v>940</v>
      </c>
      <c r="D9" s="269">
        <v>2.5819999999999999</v>
      </c>
      <c r="E9" s="146"/>
    </row>
    <row r="10" spans="1:5" s="130" customFormat="1" ht="34" x14ac:dyDescent="0.2">
      <c r="A10" s="156"/>
      <c r="B10" s="145"/>
      <c r="C10" s="148" t="s">
        <v>141</v>
      </c>
      <c r="D10" s="160">
        <v>12</v>
      </c>
      <c r="E10" s="149"/>
    </row>
    <row r="11" spans="1:5" s="130" customFormat="1" ht="34" customHeight="1" x14ac:dyDescent="0.2">
      <c r="A11" s="156"/>
      <c r="B11" s="145"/>
      <c r="C11" s="131" t="s">
        <v>101</v>
      </c>
      <c r="D11" s="161">
        <v>14</v>
      </c>
      <c r="E11" s="132"/>
    </row>
    <row r="12" spans="1:5" s="130" customFormat="1" ht="17" x14ac:dyDescent="0.2">
      <c r="A12" s="156"/>
      <c r="B12" s="147"/>
      <c r="C12" s="131" t="s">
        <v>102</v>
      </c>
      <c r="D12" s="161">
        <v>12</v>
      </c>
      <c r="E12" s="132"/>
    </row>
    <row r="13" spans="1:5" s="130" customFormat="1" ht="17" x14ac:dyDescent="0.2">
      <c r="A13" s="156"/>
      <c r="B13" s="150" t="s">
        <v>103</v>
      </c>
      <c r="C13" s="131" t="s">
        <v>104</v>
      </c>
      <c r="D13" s="162">
        <v>660</v>
      </c>
      <c r="E13" s="132"/>
    </row>
    <row r="14" spans="1:5" s="130" customFormat="1" ht="34" x14ac:dyDescent="0.2">
      <c r="A14" s="156"/>
      <c r="B14" s="150" t="s">
        <v>105</v>
      </c>
      <c r="C14" s="131" t="s">
        <v>106</v>
      </c>
      <c r="D14" s="162">
        <v>399</v>
      </c>
      <c r="E14" s="132"/>
    </row>
    <row r="15" spans="1:5" s="130" customFormat="1" ht="34" x14ac:dyDescent="0.2">
      <c r="A15" s="156"/>
      <c r="B15" s="150" t="s">
        <v>107</v>
      </c>
      <c r="C15" s="131" t="s">
        <v>108</v>
      </c>
      <c r="D15" s="162">
        <v>115</v>
      </c>
      <c r="E15" s="132"/>
    </row>
    <row r="16" spans="1:5" s="130" customFormat="1" ht="37" customHeight="1" x14ac:dyDescent="0.2">
      <c r="A16" s="156"/>
      <c r="B16" s="150" t="s">
        <v>109</v>
      </c>
      <c r="C16" s="131" t="s">
        <v>110</v>
      </c>
      <c r="D16" s="161">
        <v>49</v>
      </c>
      <c r="E16" s="132"/>
    </row>
    <row r="17" spans="1:5" s="130" customFormat="1" ht="51" x14ac:dyDescent="0.2">
      <c r="A17" s="156"/>
      <c r="B17" s="151" t="s">
        <v>111</v>
      </c>
      <c r="C17" s="131" t="s">
        <v>112</v>
      </c>
      <c r="D17" s="161">
        <v>41</v>
      </c>
      <c r="E17" s="132"/>
    </row>
    <row r="18" spans="1:5" s="130" customFormat="1" ht="48" customHeight="1" x14ac:dyDescent="0.2">
      <c r="A18" s="156"/>
      <c r="B18" s="151" t="s">
        <v>333</v>
      </c>
      <c r="C18" s="151" t="s">
        <v>104</v>
      </c>
      <c r="D18" s="163">
        <v>3</v>
      </c>
      <c r="E18" s="132" t="s">
        <v>1567</v>
      </c>
    </row>
    <row r="19" spans="1:5" s="130" customFormat="1" ht="36" customHeight="1" x14ac:dyDescent="0.2">
      <c r="A19" s="156"/>
      <c r="B19" s="151" t="s">
        <v>114</v>
      </c>
      <c r="C19" s="152" t="s">
        <v>110</v>
      </c>
      <c r="D19" s="163">
        <v>2</v>
      </c>
      <c r="E19" s="153"/>
    </row>
    <row r="20" spans="1:5" s="130" customFormat="1" ht="17" x14ac:dyDescent="0.2">
      <c r="A20" s="154"/>
      <c r="B20" s="150" t="s">
        <v>116</v>
      </c>
      <c r="C20" s="131" t="s">
        <v>104</v>
      </c>
      <c r="D20" s="163">
        <v>2</v>
      </c>
      <c r="E20" s="132"/>
    </row>
    <row r="21" spans="1:5" s="130" customFormat="1" ht="17" x14ac:dyDescent="0.2">
      <c r="A21" s="157" t="s">
        <v>117</v>
      </c>
      <c r="B21" s="150" t="s">
        <v>118</v>
      </c>
      <c r="C21" s="131" t="s">
        <v>119</v>
      </c>
      <c r="D21" s="162">
        <v>890</v>
      </c>
      <c r="E21" s="132"/>
    </row>
    <row r="22" spans="1:5" s="130" customFormat="1" ht="21" customHeight="1" x14ac:dyDescent="0.2">
      <c r="A22" s="157" t="s">
        <v>120</v>
      </c>
      <c r="B22" s="150" t="s">
        <v>121</v>
      </c>
      <c r="C22" s="131" t="s">
        <v>122</v>
      </c>
      <c r="D22" s="162">
        <v>619</v>
      </c>
      <c r="E22" s="132"/>
    </row>
    <row r="23" spans="1:5" s="130" customFormat="1" ht="17" x14ac:dyDescent="0.2">
      <c r="A23" s="156"/>
      <c r="B23" s="158" t="s">
        <v>334</v>
      </c>
      <c r="C23" s="152" t="s">
        <v>335</v>
      </c>
      <c r="D23" s="162">
        <v>455</v>
      </c>
      <c r="E23" s="132"/>
    </row>
    <row r="24" spans="1:5" s="130" customFormat="1" ht="34" x14ac:dyDescent="0.2">
      <c r="A24" s="156"/>
      <c r="B24" s="159"/>
      <c r="C24" s="152" t="s">
        <v>336</v>
      </c>
      <c r="D24" s="163">
        <v>3</v>
      </c>
      <c r="E24" s="132"/>
    </row>
    <row r="25" spans="1:5" s="130" customFormat="1" ht="20" customHeight="1" x14ac:dyDescent="0.2">
      <c r="A25" s="154"/>
      <c r="B25" s="150" t="s">
        <v>941</v>
      </c>
      <c r="C25" s="131" t="s">
        <v>122</v>
      </c>
      <c r="D25" s="161">
        <v>24</v>
      </c>
      <c r="E25" s="132"/>
    </row>
    <row r="26" spans="1:5" s="130" customFormat="1" ht="22" customHeight="1" x14ac:dyDescent="0.2">
      <c r="A26" s="150" t="s">
        <v>123</v>
      </c>
      <c r="B26" s="150" t="s">
        <v>124</v>
      </c>
      <c r="C26" s="150" t="s">
        <v>125</v>
      </c>
      <c r="D26" s="162">
        <v>283</v>
      </c>
      <c r="E26" s="132"/>
    </row>
    <row r="27" spans="1:5" s="130" customFormat="1" ht="17" x14ac:dyDescent="0.2">
      <c r="A27" s="150" t="s">
        <v>127</v>
      </c>
      <c r="B27" s="150" t="s">
        <v>128</v>
      </c>
      <c r="C27" s="131" t="s">
        <v>129</v>
      </c>
      <c r="D27" s="162">
        <v>242</v>
      </c>
      <c r="E27" s="132"/>
    </row>
    <row r="28" spans="1:5" s="130" customFormat="1" ht="17" x14ac:dyDescent="0.2">
      <c r="A28" s="157" t="s">
        <v>130</v>
      </c>
      <c r="B28" s="150" t="s">
        <v>131</v>
      </c>
      <c r="C28" s="131" t="s">
        <v>132</v>
      </c>
      <c r="D28" s="161">
        <v>99</v>
      </c>
      <c r="E28" s="132"/>
    </row>
    <row r="29" spans="1:5" s="130" customFormat="1" ht="20" customHeight="1" x14ac:dyDescent="0.2">
      <c r="A29" s="154"/>
      <c r="B29" s="150" t="s">
        <v>133</v>
      </c>
      <c r="C29" s="150" t="s">
        <v>134</v>
      </c>
      <c r="D29" s="161">
        <v>27</v>
      </c>
      <c r="E29" s="132"/>
    </row>
    <row r="30" spans="1:5" s="130" customFormat="1" ht="17" x14ac:dyDescent="0.2">
      <c r="A30" s="157" t="s">
        <v>144</v>
      </c>
      <c r="B30" s="151" t="s">
        <v>338</v>
      </c>
      <c r="C30" s="152" t="s">
        <v>339</v>
      </c>
      <c r="D30" s="163">
        <v>92</v>
      </c>
      <c r="E30" s="132"/>
    </row>
    <row r="31" spans="1:5" s="130" customFormat="1" ht="34" x14ac:dyDescent="0.2">
      <c r="A31" s="154"/>
      <c r="B31" s="150" t="s">
        <v>145</v>
      </c>
      <c r="C31" s="131" t="s">
        <v>146</v>
      </c>
      <c r="D31" s="163">
        <v>1</v>
      </c>
      <c r="E31" s="132"/>
    </row>
    <row r="32" spans="1:5" s="130" customFormat="1" ht="34" x14ac:dyDescent="0.2">
      <c r="A32" s="150" t="s">
        <v>135</v>
      </c>
      <c r="B32" s="151" t="s">
        <v>337</v>
      </c>
      <c r="C32" s="150" t="s">
        <v>136</v>
      </c>
      <c r="D32" s="161">
        <v>22</v>
      </c>
      <c r="E32" s="132"/>
    </row>
    <row r="33" spans="1:5" s="130" customFormat="1" ht="17" x14ac:dyDescent="0.2">
      <c r="A33" s="150" t="s">
        <v>137</v>
      </c>
      <c r="B33" s="150" t="s">
        <v>1598</v>
      </c>
      <c r="C33" s="151" t="s">
        <v>138</v>
      </c>
      <c r="D33" s="161">
        <v>13</v>
      </c>
      <c r="E33" s="132"/>
    </row>
    <row r="34" spans="1:5" s="130" customFormat="1" ht="35" customHeight="1" x14ac:dyDescent="0.2">
      <c r="A34" s="150" t="s">
        <v>140</v>
      </c>
      <c r="B34" s="151" t="s">
        <v>340</v>
      </c>
      <c r="C34" s="152" t="s">
        <v>141</v>
      </c>
      <c r="D34" s="163">
        <v>1</v>
      </c>
      <c r="E34" s="132"/>
    </row>
    <row r="35" spans="1:5" s="130" customFormat="1" ht="17" x14ac:dyDescent="0.2">
      <c r="A35" s="330" t="s">
        <v>943</v>
      </c>
      <c r="B35" s="330"/>
      <c r="C35" s="330"/>
      <c r="D35" s="257" t="s">
        <v>942</v>
      </c>
      <c r="E35" s="135"/>
    </row>
    <row r="36" spans="1:5" s="130" customFormat="1" ht="16" x14ac:dyDescent="0.2">
      <c r="A36" s="340"/>
      <c r="B36" s="340"/>
      <c r="C36" s="340"/>
      <c r="D36" s="340"/>
      <c r="E36" s="340"/>
    </row>
    <row r="37" spans="1:5" s="130" customFormat="1" ht="19" customHeight="1" thickBot="1" x14ac:dyDescent="0.25">
      <c r="A37" s="334" t="s">
        <v>946</v>
      </c>
      <c r="B37" s="334"/>
      <c r="C37" s="334"/>
      <c r="D37" s="334"/>
      <c r="E37" s="334"/>
    </row>
    <row r="38" spans="1:5" s="130" customFormat="1" ht="19" customHeight="1" x14ac:dyDescent="0.2">
      <c r="A38" s="131" t="s">
        <v>946</v>
      </c>
      <c r="B38" s="131" t="s">
        <v>149</v>
      </c>
      <c r="C38" s="131" t="s">
        <v>150</v>
      </c>
      <c r="D38" s="133">
        <v>574</v>
      </c>
      <c r="E38" s="132"/>
    </row>
    <row r="39" spans="1:5" s="130" customFormat="1" ht="16" x14ac:dyDescent="0.2">
      <c r="A39" s="330" t="s">
        <v>944</v>
      </c>
      <c r="B39" s="330"/>
      <c r="C39" s="330"/>
      <c r="D39" s="136">
        <v>574</v>
      </c>
      <c r="E39" s="135"/>
    </row>
    <row r="40" spans="1:5" s="130" customFormat="1" ht="32" customHeight="1" x14ac:dyDescent="0.2">
      <c r="A40" s="330" t="s">
        <v>945</v>
      </c>
      <c r="B40" s="330"/>
      <c r="C40" s="330"/>
      <c r="D40" s="258" t="s">
        <v>752</v>
      </c>
      <c r="E40" s="135"/>
    </row>
    <row r="41" spans="1:5" s="130" customFormat="1" ht="70" customHeight="1" x14ac:dyDescent="0.2">
      <c r="A41" s="337" t="s">
        <v>957</v>
      </c>
      <c r="B41" s="337"/>
      <c r="C41" s="337"/>
      <c r="D41" s="337"/>
      <c r="E41" s="337"/>
    </row>
    <row r="42" spans="1:5" s="130" customFormat="1" ht="32" customHeight="1" thickBot="1" x14ac:dyDescent="0.25">
      <c r="A42" s="331" t="s">
        <v>956</v>
      </c>
      <c r="B42" s="331"/>
      <c r="C42" s="331"/>
      <c r="D42" s="331"/>
      <c r="E42" s="331"/>
    </row>
    <row r="43" spans="1:5" s="130" customFormat="1" ht="43" customHeight="1" thickBot="1" x14ac:dyDescent="0.25">
      <c r="A43" s="334" t="s">
        <v>954</v>
      </c>
      <c r="B43" s="334"/>
      <c r="C43" s="334"/>
      <c r="D43" s="334"/>
      <c r="E43" s="334"/>
    </row>
    <row r="44" spans="1:5" s="130" customFormat="1" ht="17" x14ac:dyDescent="0.2">
      <c r="A44" s="152" t="s">
        <v>99</v>
      </c>
      <c r="B44" s="152" t="s">
        <v>115</v>
      </c>
      <c r="C44" s="152" t="s">
        <v>341</v>
      </c>
      <c r="D44" s="134">
        <v>20</v>
      </c>
      <c r="E44" s="132"/>
    </row>
    <row r="45" spans="1:5" s="130" customFormat="1" ht="17" x14ac:dyDescent="0.2">
      <c r="A45" s="152" t="s">
        <v>139</v>
      </c>
      <c r="B45" s="131" t="s">
        <v>1599</v>
      </c>
      <c r="C45" s="152" t="s">
        <v>342</v>
      </c>
      <c r="D45" s="134">
        <v>5</v>
      </c>
      <c r="E45" s="132"/>
    </row>
    <row r="46" spans="1:5" s="130" customFormat="1" ht="17" x14ac:dyDescent="0.2">
      <c r="A46" s="152" t="s">
        <v>142</v>
      </c>
      <c r="B46" s="152" t="s">
        <v>143</v>
      </c>
      <c r="C46" s="152" t="s">
        <v>343</v>
      </c>
      <c r="D46" s="134">
        <v>2</v>
      </c>
      <c r="E46" s="132"/>
    </row>
    <row r="47" spans="1:5" s="130" customFormat="1" ht="34" x14ac:dyDescent="0.2">
      <c r="A47" s="151" t="s">
        <v>147</v>
      </c>
      <c r="B47" s="151" t="s">
        <v>148</v>
      </c>
      <c r="C47" s="152" t="s">
        <v>344</v>
      </c>
      <c r="D47" s="163">
        <v>1</v>
      </c>
      <c r="E47" s="132"/>
    </row>
    <row r="48" spans="1:5" s="130" customFormat="1" ht="16" x14ac:dyDescent="0.2">
      <c r="A48" s="330" t="s">
        <v>943</v>
      </c>
      <c r="B48" s="330"/>
      <c r="C48" s="330"/>
      <c r="D48" s="138">
        <v>28</v>
      </c>
      <c r="E48" s="135"/>
    </row>
    <row r="49" spans="1:5" ht="37" customHeight="1" thickBot="1" x14ac:dyDescent="0.25">
      <c r="A49" s="334" t="s">
        <v>946</v>
      </c>
      <c r="B49" s="334"/>
      <c r="C49" s="334"/>
      <c r="D49" s="334"/>
      <c r="E49" s="334"/>
    </row>
    <row r="50" spans="1:5" ht="15" customHeight="1" x14ac:dyDescent="0.2">
      <c r="A50" s="131" t="s">
        <v>946</v>
      </c>
      <c r="B50" s="152" t="s">
        <v>345</v>
      </c>
      <c r="C50" s="152" t="s">
        <v>346</v>
      </c>
      <c r="D50" s="134">
        <v>2</v>
      </c>
      <c r="E50" s="132"/>
    </row>
    <row r="51" spans="1:5" ht="19" customHeight="1" thickBot="1" x14ac:dyDescent="0.25">
      <c r="A51" s="330" t="s">
        <v>944</v>
      </c>
      <c r="B51" s="330"/>
      <c r="C51" s="330"/>
      <c r="D51" s="164">
        <v>2</v>
      </c>
      <c r="E51" s="135"/>
    </row>
    <row r="52" spans="1:5" ht="27" customHeight="1" x14ac:dyDescent="0.2">
      <c r="A52" s="335"/>
      <c r="B52" s="333"/>
      <c r="C52" s="333"/>
      <c r="D52" s="333"/>
      <c r="E52" s="333"/>
    </row>
    <row r="53" spans="1:5" ht="15" customHeight="1" thickBot="1" x14ac:dyDescent="0.25">
      <c r="A53" s="334" t="s">
        <v>947</v>
      </c>
      <c r="B53" s="334"/>
      <c r="C53" s="334"/>
      <c r="D53" s="334"/>
      <c r="E53" s="334"/>
    </row>
    <row r="54" spans="1:5" ht="35" customHeight="1" x14ac:dyDescent="0.2">
      <c r="A54" s="157" t="s">
        <v>151</v>
      </c>
      <c r="B54" s="150" t="s">
        <v>152</v>
      </c>
      <c r="C54" s="151" t="s">
        <v>347</v>
      </c>
      <c r="D54" s="163">
        <v>4</v>
      </c>
      <c r="E54" s="165"/>
    </row>
    <row r="55" spans="1:5" ht="15" customHeight="1" x14ac:dyDescent="0.2">
      <c r="A55" s="145"/>
      <c r="B55" s="131" t="s">
        <v>949</v>
      </c>
      <c r="C55" s="137"/>
      <c r="D55" s="134">
        <v>1</v>
      </c>
      <c r="E55" s="132"/>
    </row>
    <row r="56" spans="1:5" ht="15" customHeight="1" x14ac:dyDescent="0.2">
      <c r="A56" s="147"/>
      <c r="B56" s="131" t="s">
        <v>950</v>
      </c>
      <c r="C56" s="137"/>
      <c r="D56" s="134">
        <v>1</v>
      </c>
      <c r="E56" s="132"/>
    </row>
    <row r="57" spans="1:5" ht="15" customHeight="1" x14ac:dyDescent="0.2">
      <c r="A57" s="131" t="s">
        <v>948</v>
      </c>
      <c r="B57" s="131" t="s">
        <v>153</v>
      </c>
      <c r="C57" s="131" t="s">
        <v>160</v>
      </c>
      <c r="D57" s="134">
        <v>3</v>
      </c>
      <c r="E57" s="132"/>
    </row>
    <row r="58" spans="1:5" ht="15" customHeight="1" x14ac:dyDescent="0.2">
      <c r="A58" s="131" t="s">
        <v>154</v>
      </c>
      <c r="B58" s="131" t="s">
        <v>951</v>
      </c>
      <c r="C58" s="137"/>
      <c r="D58" s="134">
        <v>2</v>
      </c>
      <c r="E58" s="132"/>
    </row>
    <row r="59" spans="1:5" ht="15" customHeight="1" x14ac:dyDescent="0.2">
      <c r="A59" s="131" t="s">
        <v>155</v>
      </c>
      <c r="B59" s="131" t="s">
        <v>156</v>
      </c>
      <c r="C59" s="137"/>
      <c r="D59" s="134">
        <v>3</v>
      </c>
      <c r="E59" s="132"/>
    </row>
    <row r="60" spans="1:5" ht="15" customHeight="1" x14ac:dyDescent="0.2">
      <c r="A60" s="131" t="s">
        <v>157</v>
      </c>
      <c r="B60" s="131" t="s">
        <v>952</v>
      </c>
      <c r="C60" s="137"/>
      <c r="D60" s="134">
        <v>1</v>
      </c>
      <c r="E60" s="132"/>
    </row>
    <row r="61" spans="1:5" ht="15" customHeight="1" x14ac:dyDescent="0.2">
      <c r="A61" s="131" t="s">
        <v>158</v>
      </c>
      <c r="B61" s="131" t="s">
        <v>159</v>
      </c>
      <c r="C61" s="137"/>
      <c r="D61" s="134">
        <v>1</v>
      </c>
      <c r="E61" s="132"/>
    </row>
    <row r="62" spans="1:5" ht="15" customHeight="1" x14ac:dyDescent="0.2">
      <c r="A62" s="330" t="s">
        <v>953</v>
      </c>
      <c r="B62" s="330"/>
      <c r="C62" s="330"/>
      <c r="D62" s="138">
        <v>16</v>
      </c>
      <c r="E62" s="135"/>
    </row>
    <row r="63" spans="1:5" ht="15" customHeight="1" x14ac:dyDescent="0.2">
      <c r="A63" s="336"/>
      <c r="B63" s="336"/>
      <c r="C63" s="336"/>
      <c r="D63" s="336"/>
      <c r="E63" s="336"/>
    </row>
    <row r="64" spans="1:5" ht="15" customHeight="1" thickBot="1" x14ac:dyDescent="0.25">
      <c r="A64" s="338" t="s">
        <v>945</v>
      </c>
      <c r="B64" s="338"/>
      <c r="C64" s="338"/>
      <c r="D64" s="166">
        <v>46</v>
      </c>
      <c r="E64" s="139"/>
    </row>
    <row r="65" spans="1:5" ht="70" customHeight="1" x14ac:dyDescent="0.2">
      <c r="A65" s="332"/>
      <c r="B65" s="333"/>
      <c r="C65" s="333"/>
      <c r="D65" s="333"/>
      <c r="E65" s="333"/>
    </row>
  </sheetData>
  <mergeCells count="20">
    <mergeCell ref="A6:E6"/>
    <mergeCell ref="A41:E41"/>
    <mergeCell ref="A37:E37"/>
    <mergeCell ref="A39:C39"/>
    <mergeCell ref="A64:C64"/>
    <mergeCell ref="A43:E43"/>
    <mergeCell ref="A7:E7"/>
    <mergeCell ref="A8:E8"/>
    <mergeCell ref="A35:C35"/>
    <mergeCell ref="A36:E36"/>
    <mergeCell ref="A40:C40"/>
    <mergeCell ref="A42:E42"/>
    <mergeCell ref="A65:E65"/>
    <mergeCell ref="A48:C48"/>
    <mergeCell ref="A49:E49"/>
    <mergeCell ref="A51:C51"/>
    <mergeCell ref="A52:E52"/>
    <mergeCell ref="A53:E53"/>
    <mergeCell ref="A62:C62"/>
    <mergeCell ref="A63:E63"/>
  </mergeCells>
  <pageMargins left="0.75" right="0.75" top="1" bottom="1" header="0.5" footer="0.5"/>
  <pageSetup paperSize="9" orientation="portrait" horizontalDpi="4294967292" verticalDpi="429496729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tt27">
    <tabColor rgb="FFCCFFCC"/>
  </sheetPr>
  <dimension ref="A1:E22"/>
  <sheetViews>
    <sheetView showGridLines="0" zoomScaleNormal="100" workbookViewId="0">
      <selection activeCell="A3" sqref="A3"/>
    </sheetView>
  </sheetViews>
  <sheetFormatPr baseColWidth="10" defaultColWidth="10.6640625" defaultRowHeight="15" customHeight="1" x14ac:dyDescent="0.2"/>
  <cols>
    <col min="1" max="1" width="49" style="35" customWidth="1"/>
    <col min="2" max="3" width="14" style="26" customWidth="1"/>
    <col min="4" max="205" width="14" style="35" customWidth="1"/>
    <col min="206" max="16384" width="10.6640625" style="35"/>
  </cols>
  <sheetData>
    <row r="1" spans="1:5" ht="15" customHeight="1" x14ac:dyDescent="0.2">
      <c r="A1" s="3" t="str">
        <f>HYPERLINK("#'Index'!A1","Back to index")</f>
        <v>Back to index</v>
      </c>
    </row>
    <row r="2" spans="1:5" s="126" customFormat="1" ht="15" customHeight="1" x14ac:dyDescent="0.2">
      <c r="A2" s="140"/>
      <c r="B2" s="140"/>
      <c r="C2" s="140"/>
      <c r="D2" s="141"/>
      <c r="E2" s="127"/>
    </row>
    <row r="3" spans="1:5" ht="21" customHeight="1" x14ac:dyDescent="0.25">
      <c r="A3" s="128" t="s">
        <v>743</v>
      </c>
    </row>
    <row r="4" spans="1:5" ht="39" customHeight="1" x14ac:dyDescent="0.2">
      <c r="A4" s="44" t="s">
        <v>958</v>
      </c>
      <c r="B4" s="74"/>
      <c r="C4" s="75"/>
    </row>
    <row r="5" spans="1:5" s="28" customFormat="1" ht="16" x14ac:dyDescent="0.2">
      <c r="A5" s="85"/>
      <c r="B5" s="26"/>
      <c r="C5" s="112"/>
    </row>
    <row r="6" spans="1:5" s="28" customFormat="1" ht="19" customHeight="1" thickBot="1" x14ac:dyDescent="0.25">
      <c r="A6" s="25" t="s">
        <v>915</v>
      </c>
      <c r="B6" s="104" t="s">
        <v>960</v>
      </c>
      <c r="C6" s="30" t="s">
        <v>961</v>
      </c>
    </row>
    <row r="7" spans="1:5" s="28" customFormat="1" ht="19" customHeight="1" x14ac:dyDescent="0.2">
      <c r="A7" s="118"/>
      <c r="B7" s="115"/>
      <c r="C7" s="119"/>
    </row>
    <row r="8" spans="1:5" s="28" customFormat="1" ht="19" customHeight="1" x14ac:dyDescent="0.2">
      <c r="A8" s="120" t="s">
        <v>971</v>
      </c>
      <c r="B8" s="121" t="s">
        <v>962</v>
      </c>
      <c r="C8" s="11" t="s">
        <v>963</v>
      </c>
    </row>
    <row r="9" spans="1:5" s="28" customFormat="1" ht="19" customHeight="1" x14ac:dyDescent="0.2">
      <c r="A9" s="15" t="s">
        <v>972</v>
      </c>
      <c r="B9" s="121" t="s">
        <v>964</v>
      </c>
      <c r="C9" s="65" t="s">
        <v>965</v>
      </c>
    </row>
    <row r="10" spans="1:5" s="28" customFormat="1" ht="19" customHeight="1" x14ac:dyDescent="0.2">
      <c r="A10" s="15" t="s">
        <v>973</v>
      </c>
      <c r="B10" s="121" t="s">
        <v>348</v>
      </c>
      <c r="C10" s="65" t="s">
        <v>244</v>
      </c>
    </row>
    <row r="11" spans="1:5" s="28" customFormat="1" ht="19" customHeight="1" x14ac:dyDescent="0.2">
      <c r="A11" s="15" t="s">
        <v>974</v>
      </c>
      <c r="B11" s="121" t="s">
        <v>197</v>
      </c>
      <c r="C11" s="65" t="s">
        <v>245</v>
      </c>
    </row>
    <row r="12" spans="1:5" s="28" customFormat="1" ht="19" customHeight="1" x14ac:dyDescent="0.2">
      <c r="A12" s="13" t="s">
        <v>975</v>
      </c>
      <c r="B12" s="121" t="s">
        <v>966</v>
      </c>
      <c r="C12" s="65" t="s">
        <v>246</v>
      </c>
    </row>
    <row r="13" spans="1:5" s="28" customFormat="1" ht="21" customHeight="1" x14ac:dyDescent="0.2">
      <c r="A13" s="13" t="s">
        <v>976</v>
      </c>
      <c r="B13" s="121" t="s">
        <v>349</v>
      </c>
      <c r="C13" s="65" t="s">
        <v>247</v>
      </c>
    </row>
    <row r="14" spans="1:5" s="28" customFormat="1" ht="29" customHeight="1" x14ac:dyDescent="0.2">
      <c r="A14" s="113" t="s">
        <v>977</v>
      </c>
      <c r="B14" s="168" t="s">
        <v>967</v>
      </c>
      <c r="C14" s="66" t="s">
        <v>968</v>
      </c>
    </row>
    <row r="15" spans="1:5" s="28" customFormat="1" ht="19" customHeight="1" x14ac:dyDescent="0.2">
      <c r="A15" s="15" t="s">
        <v>978</v>
      </c>
      <c r="B15" s="121" t="s">
        <v>350</v>
      </c>
      <c r="C15" s="65" t="s">
        <v>248</v>
      </c>
    </row>
    <row r="16" spans="1:5" s="28" customFormat="1" ht="21" customHeight="1" x14ac:dyDescent="0.2">
      <c r="A16" s="15" t="s">
        <v>979</v>
      </c>
      <c r="B16" s="121" t="s">
        <v>11</v>
      </c>
      <c r="C16" s="65" t="s">
        <v>26</v>
      </c>
    </row>
    <row r="17" spans="1:3" s="28" customFormat="1" ht="21" customHeight="1" x14ac:dyDescent="0.2">
      <c r="A17" s="113" t="s">
        <v>980</v>
      </c>
      <c r="B17" s="168" t="s">
        <v>351</v>
      </c>
      <c r="C17" s="66" t="s">
        <v>249</v>
      </c>
    </row>
    <row r="18" spans="1:3" s="28" customFormat="1" ht="21" customHeight="1" x14ac:dyDescent="0.2">
      <c r="A18" s="13" t="s">
        <v>984</v>
      </c>
      <c r="B18" s="121" t="s">
        <v>28</v>
      </c>
      <c r="C18" s="65" t="s">
        <v>0</v>
      </c>
    </row>
    <row r="19" spans="1:3" s="28" customFormat="1" ht="33" customHeight="1" x14ac:dyDescent="0.2">
      <c r="A19" s="15" t="s">
        <v>981</v>
      </c>
      <c r="B19" s="121" t="s">
        <v>17</v>
      </c>
      <c r="C19" s="14" t="s">
        <v>0</v>
      </c>
    </row>
    <row r="20" spans="1:3" s="36" customFormat="1" ht="35" customHeight="1" x14ac:dyDescent="0.2">
      <c r="A20" s="253" t="s">
        <v>1568</v>
      </c>
      <c r="B20" s="81" t="s">
        <v>352</v>
      </c>
      <c r="C20" s="66" t="s">
        <v>249</v>
      </c>
    </row>
    <row r="21" spans="1:3" ht="38" customHeight="1" thickBot="1" x14ac:dyDescent="0.25">
      <c r="A21" s="167" t="s">
        <v>983</v>
      </c>
      <c r="B21" s="169" t="s">
        <v>969</v>
      </c>
      <c r="C21" s="58" t="s">
        <v>970</v>
      </c>
    </row>
    <row r="22" spans="1:3" ht="34" customHeight="1" x14ac:dyDescent="0.2">
      <c r="A22" s="341" t="s">
        <v>959</v>
      </c>
      <c r="B22" s="341"/>
      <c r="C22" s="341"/>
    </row>
  </sheetData>
  <mergeCells count="1">
    <mergeCell ref="A22:C22"/>
  </mergeCells>
  <phoneticPr fontId="10" type="noConversion"/>
  <pageMargins left="0.75" right="0.75" top="1" bottom="1" header="0.5" footer="0.5"/>
  <pageSetup paperSize="9" orientation="portrait" horizontalDpi="4294967292" verticalDpi="429496729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tt28">
    <tabColor rgb="FFCCFFCC"/>
  </sheetPr>
  <dimension ref="A1:F16"/>
  <sheetViews>
    <sheetView showGridLines="0" zoomScaleNormal="100" workbookViewId="0">
      <selection activeCell="A3" sqref="A3"/>
    </sheetView>
  </sheetViews>
  <sheetFormatPr baseColWidth="10" defaultColWidth="10.6640625" defaultRowHeight="15" customHeight="1" x14ac:dyDescent="0.2"/>
  <cols>
    <col min="1" max="1" width="45.5" style="35" customWidth="1"/>
    <col min="2" max="5" width="14" style="26" customWidth="1"/>
    <col min="6" max="207" width="14" style="35" customWidth="1"/>
    <col min="208" max="16384" width="10.6640625" style="35"/>
  </cols>
  <sheetData>
    <row r="1" spans="1:6" ht="15" customHeight="1" x14ac:dyDescent="0.2">
      <c r="A1" s="3" t="str">
        <f>HYPERLINK("#'Index'!A1","Back to index")</f>
        <v>Back to index</v>
      </c>
    </row>
    <row r="2" spans="1:6" ht="15" customHeight="1" x14ac:dyDescent="0.2">
      <c r="A2" s="43"/>
    </row>
    <row r="3" spans="1:6" ht="45" customHeight="1" x14ac:dyDescent="0.25">
      <c r="A3" s="245" t="s">
        <v>743</v>
      </c>
    </row>
    <row r="4" spans="1:6" ht="21" customHeight="1" x14ac:dyDescent="0.2">
      <c r="A4" s="44" t="s">
        <v>985</v>
      </c>
      <c r="B4" s="74"/>
      <c r="C4" s="75"/>
      <c r="D4" s="75"/>
      <c r="E4" s="75"/>
    </row>
    <row r="5" spans="1:6" ht="16" x14ac:dyDescent="0.2">
      <c r="A5" s="85"/>
      <c r="E5" s="112"/>
    </row>
    <row r="6" spans="1:6" s="28" customFormat="1" ht="18" thickBot="1" x14ac:dyDescent="0.25">
      <c r="A6" s="29"/>
      <c r="B6" s="104" t="s">
        <v>306</v>
      </c>
      <c r="C6" s="30" t="s">
        <v>219</v>
      </c>
      <c r="D6" s="30" t="s">
        <v>164</v>
      </c>
      <c r="E6" s="30" t="s">
        <v>165</v>
      </c>
      <c r="F6" s="30" t="s">
        <v>189</v>
      </c>
    </row>
    <row r="7" spans="1:6" s="28" customFormat="1" ht="24" customHeight="1" x14ac:dyDescent="0.2">
      <c r="A7" s="13" t="s">
        <v>986</v>
      </c>
      <c r="B7" s="107" t="s">
        <v>317</v>
      </c>
      <c r="C7" s="65" t="s">
        <v>318</v>
      </c>
      <c r="D7" s="65" t="s">
        <v>79</v>
      </c>
      <c r="E7" s="65" t="s">
        <v>48</v>
      </c>
      <c r="F7" s="65" t="s">
        <v>52</v>
      </c>
    </row>
    <row r="8" spans="1:6" s="28" customFormat="1" ht="26" customHeight="1" thickBot="1" x14ac:dyDescent="0.25">
      <c r="A8" s="15" t="s">
        <v>80</v>
      </c>
      <c r="B8" s="82" t="s">
        <v>987</v>
      </c>
      <c r="C8" s="14" t="s">
        <v>988</v>
      </c>
      <c r="D8" s="14" t="s">
        <v>989</v>
      </c>
      <c r="E8" s="14" t="s">
        <v>826</v>
      </c>
      <c r="F8" s="14" t="s">
        <v>827</v>
      </c>
    </row>
    <row r="9" spans="1:6" ht="83" customHeight="1" x14ac:dyDescent="0.2">
      <c r="A9" s="318" t="s">
        <v>990</v>
      </c>
      <c r="B9" s="319"/>
      <c r="C9" s="319"/>
      <c r="D9" s="319"/>
      <c r="E9" s="319"/>
      <c r="F9" s="319"/>
    </row>
    <row r="10" spans="1:6" ht="15" customHeight="1" x14ac:dyDescent="0.2">
      <c r="F10" s="26"/>
    </row>
    <row r="11" spans="1:6" ht="15" customHeight="1" x14ac:dyDescent="0.2">
      <c r="F11" s="26"/>
    </row>
    <row r="12" spans="1:6" ht="15" customHeight="1" x14ac:dyDescent="0.2">
      <c r="F12" s="26"/>
    </row>
    <row r="13" spans="1:6" ht="15" customHeight="1" x14ac:dyDescent="0.2">
      <c r="F13" s="26"/>
    </row>
    <row r="14" spans="1:6" ht="15" customHeight="1" x14ac:dyDescent="0.2">
      <c r="F14" s="26"/>
    </row>
    <row r="15" spans="1:6" ht="15" customHeight="1" x14ac:dyDescent="0.2">
      <c r="F15" s="26"/>
    </row>
    <row r="16" spans="1:6" ht="15" customHeight="1" x14ac:dyDescent="0.2">
      <c r="F16" s="26"/>
    </row>
  </sheetData>
  <mergeCells count="1">
    <mergeCell ref="A9:F9"/>
  </mergeCells>
  <pageMargins left="0.75" right="0.75" top="1" bottom="1" header="0.5" footer="0.5"/>
  <pageSetup paperSize="9" orientation="portrait" horizontalDpi="4294967292" verticalDpi="429496729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tt31">
    <tabColor rgb="FFCCFFCC"/>
  </sheetPr>
  <dimension ref="A1:J35"/>
  <sheetViews>
    <sheetView showGridLines="0" zoomScaleNormal="100" workbookViewId="0">
      <selection activeCell="A3" sqref="A3"/>
    </sheetView>
  </sheetViews>
  <sheetFormatPr baseColWidth="10" defaultColWidth="10.6640625" defaultRowHeight="15" customHeight="1" x14ac:dyDescent="0.2"/>
  <cols>
    <col min="1" max="1" width="45.5" style="35" customWidth="1"/>
    <col min="2" max="5" width="15.5" style="26" customWidth="1"/>
    <col min="6" max="9" width="15.5" style="35" customWidth="1"/>
    <col min="10" max="207" width="14" style="35" customWidth="1"/>
    <col min="208" max="16384" width="10.6640625" style="35"/>
  </cols>
  <sheetData>
    <row r="1" spans="1:9" ht="15" customHeight="1" x14ac:dyDescent="0.2">
      <c r="A1" s="3" t="str">
        <f>HYPERLINK("#'Index'!A1","Back to index")</f>
        <v>Back to index</v>
      </c>
    </row>
    <row r="2" spans="1:9" ht="15" customHeight="1" x14ac:dyDescent="0.2">
      <c r="A2" s="43"/>
    </row>
    <row r="3" spans="1:9" ht="45" customHeight="1" x14ac:dyDescent="0.25">
      <c r="A3" s="245" t="s">
        <v>743</v>
      </c>
    </row>
    <row r="4" spans="1:9" ht="21" customHeight="1" x14ac:dyDescent="0.2">
      <c r="A4" s="44" t="s">
        <v>991</v>
      </c>
      <c r="B4" s="74"/>
      <c r="C4" s="74"/>
      <c r="D4" s="74"/>
      <c r="E4" s="75"/>
    </row>
    <row r="5" spans="1:9" ht="16" x14ac:dyDescent="0.2">
      <c r="A5" s="76"/>
      <c r="B5" s="74"/>
      <c r="C5" s="74"/>
      <c r="D5" s="74"/>
      <c r="E5" s="77"/>
    </row>
    <row r="6" spans="1:9" ht="16" customHeight="1" thickBot="1" x14ac:dyDescent="0.25">
      <c r="A6" s="170"/>
      <c r="B6" s="342" t="s">
        <v>992</v>
      </c>
      <c r="C6" s="342"/>
      <c r="D6" s="342"/>
      <c r="E6" s="342"/>
      <c r="F6" s="314" t="s">
        <v>993</v>
      </c>
      <c r="G6" s="305"/>
      <c r="H6" s="305"/>
      <c r="I6" s="305"/>
    </row>
    <row r="7" spans="1:9" ht="16" x14ac:dyDescent="0.2">
      <c r="A7" s="343"/>
      <c r="B7" s="303"/>
      <c r="C7" s="303"/>
      <c r="D7" s="303"/>
      <c r="E7" s="303"/>
      <c r="F7" s="303"/>
      <c r="G7" s="303"/>
      <c r="H7" s="303"/>
      <c r="I7" s="303"/>
    </row>
    <row r="8" spans="1:9" ht="16" x14ac:dyDescent="0.2">
      <c r="A8" s="343"/>
      <c r="B8" s="344"/>
      <c r="C8" s="344"/>
      <c r="D8" s="344"/>
      <c r="E8" s="344"/>
      <c r="F8" s="344"/>
      <c r="G8" s="344"/>
      <c r="H8" s="344"/>
      <c r="I8" s="344"/>
    </row>
    <row r="9" spans="1:9" ht="17" thickBot="1" x14ac:dyDescent="0.25">
      <c r="A9" s="343"/>
      <c r="B9" s="344"/>
      <c r="C9" s="342" t="s">
        <v>994</v>
      </c>
      <c r="D9" s="342"/>
      <c r="E9" s="344"/>
      <c r="F9" s="344"/>
      <c r="G9" s="314" t="s">
        <v>994</v>
      </c>
      <c r="H9" s="305"/>
    </row>
    <row r="10" spans="1:9" ht="16" x14ac:dyDescent="0.2">
      <c r="A10" s="343"/>
      <c r="B10" s="344"/>
      <c r="C10" s="344"/>
      <c r="D10" s="344"/>
      <c r="E10" s="344"/>
      <c r="F10" s="344"/>
      <c r="G10" s="344"/>
      <c r="H10" s="344"/>
      <c r="I10" s="344"/>
    </row>
    <row r="11" spans="1:9" s="28" customFormat="1" ht="18" thickBot="1" x14ac:dyDescent="0.25">
      <c r="A11" s="280" t="s">
        <v>915</v>
      </c>
      <c r="B11" s="104" t="s">
        <v>353</v>
      </c>
      <c r="C11" s="104" t="s">
        <v>972</v>
      </c>
      <c r="D11" s="104" t="s">
        <v>995</v>
      </c>
      <c r="E11" s="104" t="s">
        <v>996</v>
      </c>
      <c r="F11" s="30" t="s">
        <v>353</v>
      </c>
      <c r="G11" s="24" t="s">
        <v>972</v>
      </c>
      <c r="H11" s="30" t="s">
        <v>995</v>
      </c>
      <c r="I11" s="24" t="s">
        <v>996</v>
      </c>
    </row>
    <row r="12" spans="1:9" s="28" customFormat="1" ht="16" x14ac:dyDescent="0.2">
      <c r="A12" s="118"/>
      <c r="B12" s="107"/>
      <c r="C12" s="107"/>
      <c r="D12" s="107"/>
      <c r="E12" s="107"/>
      <c r="F12" s="171"/>
      <c r="G12" s="171"/>
      <c r="H12" s="171"/>
      <c r="I12" s="171"/>
    </row>
    <row r="13" spans="1:9" s="28" customFormat="1" ht="17" x14ac:dyDescent="0.2">
      <c r="A13" s="20" t="s">
        <v>1035</v>
      </c>
      <c r="B13" s="168" t="s">
        <v>997</v>
      </c>
      <c r="C13" s="168" t="s">
        <v>356</v>
      </c>
      <c r="D13" s="168" t="s">
        <v>356</v>
      </c>
      <c r="E13" s="168" t="s">
        <v>997</v>
      </c>
      <c r="F13" s="172" t="s">
        <v>998</v>
      </c>
      <c r="G13" s="172" t="s">
        <v>356</v>
      </c>
      <c r="H13" s="172" t="s">
        <v>356</v>
      </c>
      <c r="I13" s="172" t="s">
        <v>998</v>
      </c>
    </row>
    <row r="14" spans="1:9" s="28" customFormat="1" ht="32" customHeight="1" x14ac:dyDescent="0.2">
      <c r="A14" s="15" t="s">
        <v>1036</v>
      </c>
      <c r="B14" s="121" t="s">
        <v>999</v>
      </c>
      <c r="C14" s="121" t="s">
        <v>1000</v>
      </c>
      <c r="D14" s="121" t="s">
        <v>356</v>
      </c>
      <c r="E14" s="121" t="s">
        <v>1001</v>
      </c>
      <c r="F14" s="65" t="s">
        <v>354</v>
      </c>
      <c r="G14" s="65" t="s">
        <v>355</v>
      </c>
      <c r="H14" s="65" t="s">
        <v>356</v>
      </c>
      <c r="I14" s="65" t="s">
        <v>357</v>
      </c>
    </row>
    <row r="15" spans="1:9" s="28" customFormat="1" ht="17" x14ac:dyDescent="0.2">
      <c r="A15" s="15" t="s">
        <v>1037</v>
      </c>
      <c r="B15" s="121" t="s">
        <v>1002</v>
      </c>
      <c r="C15" s="121" t="s">
        <v>356</v>
      </c>
      <c r="D15" s="121" t="s">
        <v>356</v>
      </c>
      <c r="E15" s="121" t="s">
        <v>1002</v>
      </c>
      <c r="F15" s="65" t="s">
        <v>359</v>
      </c>
      <c r="G15" s="65" t="s">
        <v>356</v>
      </c>
      <c r="H15" s="65" t="s">
        <v>356</v>
      </c>
      <c r="I15" s="65" t="s">
        <v>359</v>
      </c>
    </row>
    <row r="16" spans="1:9" s="28" customFormat="1" ht="17" x14ac:dyDescent="0.2">
      <c r="A16" s="15" t="s">
        <v>1038</v>
      </c>
      <c r="B16" s="121" t="s">
        <v>1003</v>
      </c>
      <c r="C16" s="121" t="s">
        <v>356</v>
      </c>
      <c r="D16" s="121" t="s">
        <v>356</v>
      </c>
      <c r="E16" s="121" t="s">
        <v>1003</v>
      </c>
      <c r="F16" s="65" t="s">
        <v>360</v>
      </c>
      <c r="G16" s="65" t="s">
        <v>356</v>
      </c>
      <c r="H16" s="65" t="s">
        <v>356</v>
      </c>
      <c r="I16" s="65" t="s">
        <v>360</v>
      </c>
    </row>
    <row r="17" spans="1:9" s="28" customFormat="1" ht="17" x14ac:dyDescent="0.2">
      <c r="A17" s="15" t="s">
        <v>1039</v>
      </c>
      <c r="B17" s="121" t="s">
        <v>1004</v>
      </c>
      <c r="C17" s="121" t="s">
        <v>1005</v>
      </c>
      <c r="D17" s="121" t="s">
        <v>356</v>
      </c>
      <c r="E17" s="121" t="s">
        <v>1006</v>
      </c>
      <c r="F17" s="65" t="s">
        <v>1007</v>
      </c>
      <c r="G17" s="65" t="s">
        <v>1008</v>
      </c>
      <c r="H17" s="65" t="s">
        <v>356</v>
      </c>
      <c r="I17" s="65" t="s">
        <v>1009</v>
      </c>
    </row>
    <row r="18" spans="1:9" s="28" customFormat="1" ht="17" x14ac:dyDescent="0.2">
      <c r="A18" s="113" t="s">
        <v>1040</v>
      </c>
      <c r="B18" s="168" t="s">
        <v>1010</v>
      </c>
      <c r="C18" s="168" t="s">
        <v>1011</v>
      </c>
      <c r="D18" s="168" t="s">
        <v>356</v>
      </c>
      <c r="E18" s="168" t="s">
        <v>1012</v>
      </c>
      <c r="F18" s="66" t="s">
        <v>1013</v>
      </c>
      <c r="G18" s="66" t="s">
        <v>1014</v>
      </c>
      <c r="H18" s="66" t="s">
        <v>356</v>
      </c>
      <c r="I18" s="66" t="s">
        <v>1015</v>
      </c>
    </row>
    <row r="19" spans="1:9" s="28" customFormat="1" ht="16" x14ac:dyDescent="0.2">
      <c r="A19" s="173"/>
      <c r="B19" s="262"/>
      <c r="C19" s="175"/>
      <c r="D19" s="175"/>
      <c r="E19" s="175"/>
      <c r="F19" s="173"/>
      <c r="G19" s="173"/>
      <c r="H19" s="173"/>
      <c r="I19" s="173"/>
    </row>
    <row r="20" spans="1:9" s="28" customFormat="1" ht="17" x14ac:dyDescent="0.2">
      <c r="A20" s="120" t="s">
        <v>1041</v>
      </c>
      <c r="B20" s="121" t="s">
        <v>1016</v>
      </c>
      <c r="C20" s="121" t="s">
        <v>356</v>
      </c>
      <c r="D20" s="121" t="s">
        <v>356</v>
      </c>
      <c r="E20" s="121" t="s">
        <v>1016</v>
      </c>
      <c r="F20" s="11" t="s">
        <v>361</v>
      </c>
      <c r="G20" s="11" t="s">
        <v>356</v>
      </c>
      <c r="H20" s="11" t="s">
        <v>356</v>
      </c>
      <c r="I20" s="11" t="s">
        <v>361</v>
      </c>
    </row>
    <row r="21" spans="1:9" s="28" customFormat="1" ht="33" customHeight="1" x14ac:dyDescent="0.2">
      <c r="A21" s="15" t="s">
        <v>1042</v>
      </c>
      <c r="B21" s="121" t="s">
        <v>1017</v>
      </c>
      <c r="C21" s="121" t="s">
        <v>356</v>
      </c>
      <c r="D21" s="121" t="s">
        <v>376</v>
      </c>
      <c r="E21" s="121" t="s">
        <v>1018</v>
      </c>
      <c r="F21" s="65" t="s">
        <v>362</v>
      </c>
      <c r="G21" s="65" t="s">
        <v>356</v>
      </c>
      <c r="H21" s="65" t="s">
        <v>363</v>
      </c>
      <c r="I21" s="65" t="s">
        <v>364</v>
      </c>
    </row>
    <row r="22" spans="1:9" s="28" customFormat="1" ht="17" x14ac:dyDescent="0.2">
      <c r="A22" s="15" t="s">
        <v>1043</v>
      </c>
      <c r="B22" s="121" t="s">
        <v>1019</v>
      </c>
      <c r="C22" s="121" t="s">
        <v>356</v>
      </c>
      <c r="D22" s="121" t="s">
        <v>356</v>
      </c>
      <c r="E22" s="121" t="s">
        <v>1019</v>
      </c>
      <c r="F22" s="65" t="s">
        <v>365</v>
      </c>
      <c r="G22" s="65" t="s">
        <v>356</v>
      </c>
      <c r="H22" s="65" t="s">
        <v>356</v>
      </c>
      <c r="I22" s="65" t="s">
        <v>365</v>
      </c>
    </row>
    <row r="23" spans="1:9" s="28" customFormat="1" ht="17" x14ac:dyDescent="0.2">
      <c r="A23" s="113" t="s">
        <v>1044</v>
      </c>
      <c r="B23" s="168" t="s">
        <v>1020</v>
      </c>
      <c r="C23" s="168" t="s">
        <v>1011</v>
      </c>
      <c r="D23" s="168" t="s">
        <v>376</v>
      </c>
      <c r="E23" s="168" t="s">
        <v>1021</v>
      </c>
      <c r="F23" s="66" t="s">
        <v>1022</v>
      </c>
      <c r="G23" s="66" t="s">
        <v>1014</v>
      </c>
      <c r="H23" s="66" t="s">
        <v>363</v>
      </c>
      <c r="I23" s="66" t="s">
        <v>1023</v>
      </c>
    </row>
    <row r="24" spans="1:9" s="28" customFormat="1" ht="16" x14ac:dyDescent="0.2">
      <c r="A24" s="174"/>
      <c r="B24" s="175"/>
      <c r="C24" s="175"/>
      <c r="D24" s="175"/>
      <c r="E24" s="175"/>
      <c r="F24" s="174"/>
      <c r="G24" s="174"/>
      <c r="H24" s="174"/>
      <c r="I24" s="174"/>
    </row>
    <row r="25" spans="1:9" s="28" customFormat="1" ht="34" customHeight="1" x14ac:dyDescent="0.2">
      <c r="A25" s="28" t="s">
        <v>1045</v>
      </c>
      <c r="B25" s="121" t="s">
        <v>1024</v>
      </c>
      <c r="C25" s="121" t="s">
        <v>356</v>
      </c>
      <c r="D25" s="121" t="s">
        <v>1025</v>
      </c>
      <c r="E25" s="121" t="s">
        <v>1026</v>
      </c>
      <c r="F25" s="61" t="s">
        <v>366</v>
      </c>
      <c r="G25" s="61" t="s">
        <v>367</v>
      </c>
      <c r="H25" s="61" t="s">
        <v>368</v>
      </c>
      <c r="I25" s="61" t="s">
        <v>356</v>
      </c>
    </row>
    <row r="26" spans="1:9" s="28" customFormat="1" ht="17" x14ac:dyDescent="0.2">
      <c r="A26" s="15" t="s">
        <v>1046</v>
      </c>
      <c r="B26" s="121" t="s">
        <v>1025</v>
      </c>
      <c r="C26" s="121" t="s">
        <v>356</v>
      </c>
      <c r="D26" s="121" t="s">
        <v>356</v>
      </c>
      <c r="E26" s="121" t="s">
        <v>1025</v>
      </c>
      <c r="F26" s="65" t="s">
        <v>369</v>
      </c>
      <c r="G26" s="65" t="s">
        <v>356</v>
      </c>
      <c r="H26" s="65" t="s">
        <v>356</v>
      </c>
      <c r="I26" s="65" t="s">
        <v>369</v>
      </c>
    </row>
    <row r="27" spans="1:9" s="28" customFormat="1" ht="17" x14ac:dyDescent="0.2">
      <c r="A27" s="15" t="s">
        <v>1047</v>
      </c>
      <c r="B27" s="121" t="s">
        <v>1027</v>
      </c>
      <c r="C27" s="121" t="s">
        <v>356</v>
      </c>
      <c r="D27" s="121" t="s">
        <v>356</v>
      </c>
      <c r="E27" s="121" t="s">
        <v>1027</v>
      </c>
      <c r="F27" s="65" t="s">
        <v>371</v>
      </c>
      <c r="G27" s="65" t="s">
        <v>356</v>
      </c>
      <c r="H27" s="65" t="s">
        <v>356</v>
      </c>
      <c r="I27" s="65" t="s">
        <v>371</v>
      </c>
    </row>
    <row r="28" spans="1:9" s="28" customFormat="1" ht="17" x14ac:dyDescent="0.2">
      <c r="A28" s="15" t="s">
        <v>1048</v>
      </c>
      <c r="B28" s="121" t="s">
        <v>356</v>
      </c>
      <c r="C28" s="121" t="s">
        <v>356</v>
      </c>
      <c r="D28" s="121" t="s">
        <v>356</v>
      </c>
      <c r="E28" s="121" t="s">
        <v>356</v>
      </c>
      <c r="F28" s="65" t="s">
        <v>356</v>
      </c>
      <c r="G28" s="65" t="s">
        <v>356</v>
      </c>
      <c r="H28" s="65" t="s">
        <v>356</v>
      </c>
      <c r="I28" s="61" t="s">
        <v>356</v>
      </c>
    </row>
    <row r="29" spans="1:9" s="28" customFormat="1" ht="17" x14ac:dyDescent="0.2">
      <c r="A29" s="15" t="s">
        <v>1049</v>
      </c>
      <c r="B29" s="121" t="s">
        <v>1028</v>
      </c>
      <c r="C29" s="121" t="s">
        <v>356</v>
      </c>
      <c r="D29" s="121" t="s">
        <v>356</v>
      </c>
      <c r="E29" s="121" t="s">
        <v>1028</v>
      </c>
      <c r="F29" s="65" t="s">
        <v>356</v>
      </c>
      <c r="G29" s="65" t="s">
        <v>356</v>
      </c>
      <c r="H29" s="65" t="s">
        <v>356</v>
      </c>
      <c r="I29" s="65" t="s">
        <v>356</v>
      </c>
    </row>
    <row r="30" spans="1:9" s="28" customFormat="1" ht="17" x14ac:dyDescent="0.2">
      <c r="A30" s="113" t="s">
        <v>978</v>
      </c>
      <c r="B30" s="168" t="s">
        <v>1029</v>
      </c>
      <c r="C30" s="168" t="s">
        <v>1011</v>
      </c>
      <c r="D30" s="168" t="s">
        <v>1030</v>
      </c>
      <c r="E30" s="168" t="s">
        <v>1031</v>
      </c>
      <c r="F30" s="66" t="s">
        <v>1032</v>
      </c>
      <c r="G30" s="66" t="s">
        <v>378</v>
      </c>
      <c r="H30" s="66" t="s">
        <v>1033</v>
      </c>
      <c r="I30" s="66" t="s">
        <v>1034</v>
      </c>
    </row>
    <row r="31" spans="1:9" s="28" customFormat="1" ht="16" x14ac:dyDescent="0.2">
      <c r="A31" s="176"/>
      <c r="B31" s="175"/>
      <c r="C31" s="175"/>
      <c r="D31" s="175"/>
      <c r="E31" s="175"/>
      <c r="F31" s="174"/>
      <c r="G31" s="174"/>
      <c r="H31" s="174"/>
      <c r="I31" s="174"/>
    </row>
    <row r="32" spans="1:9" s="28" customFormat="1" ht="17" x14ac:dyDescent="0.2">
      <c r="A32" s="263" t="s">
        <v>1050</v>
      </c>
      <c r="B32" s="121" t="s">
        <v>372</v>
      </c>
      <c r="C32" s="121" t="s">
        <v>373</v>
      </c>
      <c r="D32" s="121" t="s">
        <v>374</v>
      </c>
      <c r="E32" s="121" t="s">
        <v>250</v>
      </c>
      <c r="F32" s="11" t="s">
        <v>375</v>
      </c>
      <c r="G32" s="11" t="s">
        <v>376</v>
      </c>
      <c r="H32" s="11" t="s">
        <v>377</v>
      </c>
      <c r="I32" s="11" t="s">
        <v>378</v>
      </c>
    </row>
    <row r="33" spans="1:10" s="50" customFormat="1" ht="16" x14ac:dyDescent="0.2">
      <c r="B33" s="175"/>
      <c r="C33" s="175"/>
      <c r="D33" s="175"/>
      <c r="E33" s="175"/>
      <c r="F33" s="67"/>
      <c r="G33" s="67"/>
      <c r="H33" s="67"/>
      <c r="I33" s="67"/>
      <c r="J33" s="28"/>
    </row>
    <row r="34" spans="1:10" s="36" customFormat="1" ht="18" thickBot="1" x14ac:dyDescent="0.25">
      <c r="A34" s="264" t="s">
        <v>1051</v>
      </c>
      <c r="B34" s="169" t="s">
        <v>251</v>
      </c>
      <c r="C34" s="169" t="s">
        <v>379</v>
      </c>
      <c r="D34" s="169" t="s">
        <v>358</v>
      </c>
      <c r="E34" s="169" t="s">
        <v>380</v>
      </c>
      <c r="F34" s="58" t="s">
        <v>381</v>
      </c>
      <c r="G34" s="58" t="s">
        <v>382</v>
      </c>
      <c r="H34" s="58" t="s">
        <v>370</v>
      </c>
      <c r="I34" s="58" t="s">
        <v>282</v>
      </c>
      <c r="J34" s="28"/>
    </row>
    <row r="35" spans="1:10" ht="25" customHeight="1" x14ac:dyDescent="0.2">
      <c r="A35" s="320" t="s">
        <v>1591</v>
      </c>
      <c r="B35" s="304"/>
      <c r="C35" s="304"/>
      <c r="D35" s="304"/>
      <c r="E35" s="304"/>
      <c r="F35" s="304"/>
      <c r="G35" s="304"/>
      <c r="H35" s="304"/>
      <c r="I35" s="304"/>
    </row>
  </sheetData>
  <mergeCells count="10">
    <mergeCell ref="A35:I35"/>
    <mergeCell ref="B6:E6"/>
    <mergeCell ref="F6:I6"/>
    <mergeCell ref="A7:I7"/>
    <mergeCell ref="A8:I8"/>
    <mergeCell ref="A9:B9"/>
    <mergeCell ref="C9:D9"/>
    <mergeCell ref="E9:F9"/>
    <mergeCell ref="G9:H9"/>
    <mergeCell ref="A10:I10"/>
  </mergeCells>
  <pageMargins left="0.75" right="0.75" top="1" bottom="1" header="0.5" footer="0.5"/>
  <pageSetup paperSize="9" orientation="portrait" horizontalDpi="4294967292" verticalDpi="429496729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tt35">
    <tabColor rgb="FFCCFFCC"/>
  </sheetPr>
  <dimension ref="A1:C14"/>
  <sheetViews>
    <sheetView showGridLines="0" zoomScaleNormal="100" workbookViewId="0">
      <selection activeCell="A3" sqref="A3"/>
    </sheetView>
  </sheetViews>
  <sheetFormatPr baseColWidth="10" defaultColWidth="10.6640625" defaultRowHeight="15" customHeight="1" x14ac:dyDescent="0.2"/>
  <cols>
    <col min="1" max="1" width="45.5" style="35" customWidth="1"/>
    <col min="2" max="3" width="14" style="26" customWidth="1"/>
    <col min="4" max="205" width="14" style="35" customWidth="1"/>
    <col min="206" max="16384" width="10.6640625" style="35"/>
  </cols>
  <sheetData>
    <row r="1" spans="1:3" ht="15" customHeight="1" x14ac:dyDescent="0.2">
      <c r="A1" s="3" t="str">
        <f>HYPERLINK("#'Index'!A1","Back to index")</f>
        <v>Back to index</v>
      </c>
    </row>
    <row r="2" spans="1:3" ht="15" customHeight="1" x14ac:dyDescent="0.2">
      <c r="A2" s="43"/>
    </row>
    <row r="3" spans="1:3" ht="45" customHeight="1" x14ac:dyDescent="0.25">
      <c r="A3" s="245" t="s">
        <v>743</v>
      </c>
    </row>
    <row r="4" spans="1:3" ht="21" customHeight="1" x14ac:dyDescent="0.2">
      <c r="A4" s="44" t="s">
        <v>1052</v>
      </c>
      <c r="B4" s="74"/>
      <c r="C4" s="75"/>
    </row>
    <row r="5" spans="1:3" ht="16" x14ac:dyDescent="0.2">
      <c r="A5" s="85"/>
      <c r="C5" s="112"/>
    </row>
    <row r="6" spans="1:3" s="28" customFormat="1" ht="18" thickBot="1" x14ac:dyDescent="0.25">
      <c r="A6" s="29" t="s">
        <v>9</v>
      </c>
      <c r="B6" s="104" t="s">
        <v>306</v>
      </c>
      <c r="C6" s="30" t="s">
        <v>219</v>
      </c>
    </row>
    <row r="7" spans="1:3" s="28" customFormat="1" ht="16" x14ac:dyDescent="0.2">
      <c r="A7" s="118"/>
      <c r="B7" s="107"/>
      <c r="C7" s="119"/>
    </row>
    <row r="8" spans="1:3" s="28" customFormat="1" ht="17" x14ac:dyDescent="0.2">
      <c r="A8" s="120" t="s">
        <v>1053</v>
      </c>
      <c r="B8" s="121" t="s">
        <v>113</v>
      </c>
      <c r="C8" s="11" t="s">
        <v>10</v>
      </c>
    </row>
    <row r="9" spans="1:3" s="28" customFormat="1" ht="17" x14ac:dyDescent="0.2">
      <c r="A9" s="15" t="s">
        <v>1054</v>
      </c>
      <c r="B9" s="82" t="s">
        <v>8</v>
      </c>
      <c r="C9" s="65" t="s">
        <v>50</v>
      </c>
    </row>
    <row r="10" spans="1:3" s="28" customFormat="1" ht="17" x14ac:dyDescent="0.2">
      <c r="A10" s="15" t="s">
        <v>1055</v>
      </c>
      <c r="B10" s="82" t="s">
        <v>24</v>
      </c>
      <c r="C10" s="65" t="s">
        <v>24</v>
      </c>
    </row>
    <row r="11" spans="1:3" s="28" customFormat="1" ht="17" x14ac:dyDescent="0.2">
      <c r="A11" s="15" t="s">
        <v>1056</v>
      </c>
      <c r="B11" s="82" t="s">
        <v>33</v>
      </c>
      <c r="C11" s="65" t="s">
        <v>32</v>
      </c>
    </row>
    <row r="12" spans="1:3" s="28" customFormat="1" ht="16" x14ac:dyDescent="0.2">
      <c r="A12" s="178"/>
      <c r="B12" s="179"/>
      <c r="C12" s="178"/>
    </row>
    <row r="13" spans="1:3" s="28" customFormat="1" ht="18" thickBot="1" x14ac:dyDescent="0.25">
      <c r="A13" s="23" t="s">
        <v>501</v>
      </c>
      <c r="B13" s="169" t="s">
        <v>14</v>
      </c>
      <c r="C13" s="58" t="s">
        <v>14</v>
      </c>
    </row>
    <row r="14" spans="1:3" ht="15" customHeight="1" x14ac:dyDescent="0.2">
      <c r="A14" s="303"/>
      <c r="B14" s="303"/>
      <c r="C14" s="303"/>
    </row>
  </sheetData>
  <mergeCells count="1">
    <mergeCell ref="A14:C14"/>
  </mergeCells>
  <pageMargins left="0.75" right="0.75" top="1" bottom="1" header="0.5" footer="0.5"/>
  <pageSetup paperSize="9" orientation="portrait" horizontalDpi="4294967292" verticalDpi="429496729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tt32">
    <tabColor rgb="FFCCFFCC"/>
  </sheetPr>
  <dimension ref="A1:D26"/>
  <sheetViews>
    <sheetView showGridLines="0" zoomScaleNormal="100" workbookViewId="0">
      <selection activeCell="A3" sqref="A3"/>
    </sheetView>
  </sheetViews>
  <sheetFormatPr baseColWidth="10" defaultColWidth="10.6640625" defaultRowHeight="15" customHeight="1" x14ac:dyDescent="0.2"/>
  <cols>
    <col min="1" max="1" width="45.5" style="35" customWidth="1"/>
    <col min="2" max="3" width="14" style="26" customWidth="1"/>
    <col min="4" max="205" width="14" style="35" customWidth="1"/>
    <col min="206" max="16384" width="10.6640625" style="35"/>
  </cols>
  <sheetData>
    <row r="1" spans="1:4" ht="15" customHeight="1" x14ac:dyDescent="0.2">
      <c r="A1" s="3" t="str">
        <f>HYPERLINK("#'Index'!A1","Back to index")</f>
        <v>Back to index</v>
      </c>
    </row>
    <row r="2" spans="1:4" ht="15" customHeight="1" x14ac:dyDescent="0.2">
      <c r="A2" s="43"/>
    </row>
    <row r="3" spans="1:4" ht="45" customHeight="1" x14ac:dyDescent="0.25">
      <c r="A3" s="245" t="s">
        <v>743</v>
      </c>
    </row>
    <row r="4" spans="1:4" ht="21" customHeight="1" x14ac:dyDescent="0.2">
      <c r="A4" s="44" t="s">
        <v>1057</v>
      </c>
      <c r="B4" s="74"/>
      <c r="C4" s="75"/>
    </row>
    <row r="5" spans="1:4" ht="16" x14ac:dyDescent="0.2">
      <c r="A5" s="85"/>
      <c r="C5" s="112"/>
    </row>
    <row r="6" spans="1:4" s="28" customFormat="1" ht="18" thickBot="1" x14ac:dyDescent="0.25">
      <c r="A6" s="25" t="s">
        <v>915</v>
      </c>
      <c r="B6" s="104" t="s">
        <v>383</v>
      </c>
      <c r="C6" s="30" t="s">
        <v>252</v>
      </c>
    </row>
    <row r="7" spans="1:4" s="28" customFormat="1" ht="16" x14ac:dyDescent="0.2">
      <c r="A7" s="118"/>
      <c r="B7" s="181"/>
      <c r="C7" s="119"/>
    </row>
    <row r="8" spans="1:4" s="28" customFormat="1" ht="17" x14ac:dyDescent="0.2">
      <c r="A8" s="10" t="s">
        <v>1035</v>
      </c>
      <c r="B8" s="168" t="s">
        <v>1065</v>
      </c>
      <c r="C8" s="172" t="s">
        <v>1066</v>
      </c>
    </row>
    <row r="9" spans="1:4" s="50" customFormat="1" ht="16" x14ac:dyDescent="0.2">
      <c r="A9" s="180"/>
      <c r="B9" s="182"/>
      <c r="C9" s="180"/>
      <c r="D9" s="28"/>
    </row>
    <row r="10" spans="1:4" s="36" customFormat="1" ht="17" x14ac:dyDescent="0.2">
      <c r="A10" s="12" t="s">
        <v>1060</v>
      </c>
      <c r="B10" s="121" t="s">
        <v>384</v>
      </c>
      <c r="C10" s="11" t="s">
        <v>385</v>
      </c>
      <c r="D10" s="28"/>
    </row>
    <row r="11" spans="1:4" s="28" customFormat="1" ht="17" x14ac:dyDescent="0.2">
      <c r="A11" s="15" t="s">
        <v>1038</v>
      </c>
      <c r="B11" s="82" t="s">
        <v>50</v>
      </c>
      <c r="C11" s="65" t="s">
        <v>298</v>
      </c>
    </row>
    <row r="12" spans="1:4" s="28" customFormat="1" ht="17" x14ac:dyDescent="0.2">
      <c r="A12" s="15" t="s">
        <v>1058</v>
      </c>
      <c r="B12" s="82" t="s">
        <v>1067</v>
      </c>
      <c r="C12" s="65" t="s">
        <v>1068</v>
      </c>
    </row>
    <row r="13" spans="1:4" s="28" customFormat="1" ht="17" x14ac:dyDescent="0.2">
      <c r="A13" s="113" t="s">
        <v>1059</v>
      </c>
      <c r="B13" s="81" t="s">
        <v>1592</v>
      </c>
      <c r="C13" s="258" t="s">
        <v>1593</v>
      </c>
    </row>
    <row r="14" spans="1:4" s="28" customFormat="1" ht="16" x14ac:dyDescent="0.2">
      <c r="A14" s="180"/>
      <c r="B14" s="182"/>
      <c r="C14" s="180"/>
    </row>
    <row r="15" spans="1:4" s="28" customFormat="1" ht="17" x14ac:dyDescent="0.2">
      <c r="A15" s="120" t="s">
        <v>1061</v>
      </c>
      <c r="B15" s="121" t="s">
        <v>386</v>
      </c>
      <c r="C15" s="11" t="s">
        <v>299</v>
      </c>
    </row>
    <row r="16" spans="1:4" s="28" customFormat="1" ht="32" customHeight="1" x14ac:dyDescent="0.2">
      <c r="A16" s="15" t="s">
        <v>1062</v>
      </c>
      <c r="B16" s="82" t="s">
        <v>387</v>
      </c>
      <c r="C16" s="65" t="s">
        <v>388</v>
      </c>
    </row>
    <row r="17" spans="1:3" s="28" customFormat="1" ht="17" x14ac:dyDescent="0.2">
      <c r="A17" s="15" t="s">
        <v>1043</v>
      </c>
      <c r="B17" s="82" t="s">
        <v>273</v>
      </c>
      <c r="C17" s="65" t="s">
        <v>300</v>
      </c>
    </row>
    <row r="18" spans="1:3" s="28" customFormat="1" ht="17" x14ac:dyDescent="0.2">
      <c r="A18" s="113" t="s">
        <v>1063</v>
      </c>
      <c r="B18" s="81" t="s">
        <v>389</v>
      </c>
      <c r="C18" s="66" t="s">
        <v>390</v>
      </c>
    </row>
    <row r="19" spans="1:3" s="28" customFormat="1" ht="16" x14ac:dyDescent="0.2">
      <c r="A19" s="180"/>
      <c r="B19" s="182"/>
      <c r="C19" s="180"/>
    </row>
    <row r="20" spans="1:3" s="28" customFormat="1" ht="17" x14ac:dyDescent="0.2">
      <c r="A20" s="120" t="s">
        <v>979</v>
      </c>
      <c r="B20" s="121" t="s">
        <v>391</v>
      </c>
      <c r="C20" s="11" t="s">
        <v>181</v>
      </c>
    </row>
    <row r="21" spans="1:3" s="28" customFormat="1" ht="17" x14ac:dyDescent="0.2">
      <c r="A21" s="113" t="s">
        <v>978</v>
      </c>
      <c r="B21" s="81" t="s">
        <v>392</v>
      </c>
      <c r="C21" s="66" t="s">
        <v>393</v>
      </c>
    </row>
    <row r="22" spans="1:3" s="28" customFormat="1" ht="16" x14ac:dyDescent="0.2">
      <c r="A22" s="180"/>
      <c r="B22" s="182"/>
      <c r="C22" s="180"/>
    </row>
    <row r="23" spans="1:3" s="28" customFormat="1" ht="17" x14ac:dyDescent="0.2">
      <c r="A23" s="12" t="s">
        <v>1064</v>
      </c>
      <c r="B23" s="121" t="s">
        <v>394</v>
      </c>
      <c r="C23" s="11" t="s">
        <v>395</v>
      </c>
    </row>
    <row r="24" spans="1:3" s="28" customFormat="1" ht="16" x14ac:dyDescent="0.2">
      <c r="A24" s="178"/>
      <c r="B24" s="179"/>
      <c r="C24" s="178"/>
    </row>
    <row r="25" spans="1:3" s="28" customFormat="1" ht="18" thickBot="1" x14ac:dyDescent="0.25">
      <c r="A25" s="23" t="s">
        <v>1051</v>
      </c>
      <c r="B25" s="169" t="s">
        <v>198</v>
      </c>
      <c r="C25" s="58" t="s">
        <v>385</v>
      </c>
    </row>
    <row r="26" spans="1:3" ht="15" customHeight="1" x14ac:dyDescent="0.2">
      <c r="A26" s="303"/>
      <c r="B26" s="303"/>
      <c r="C26" s="303"/>
    </row>
  </sheetData>
  <mergeCells count="1">
    <mergeCell ref="A26:C26"/>
  </mergeCells>
  <pageMargins left="0.75" right="0.75" top="1" bottom="1" header="0.5" footer="0.5"/>
  <pageSetup paperSize="9" orientation="portrait" horizontalDpi="4294967292" verticalDpi="429496729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tt33">
    <tabColor rgb="FFCCFFCC"/>
  </sheetPr>
  <dimension ref="A1:D17"/>
  <sheetViews>
    <sheetView showGridLines="0" zoomScaleNormal="100" workbookViewId="0">
      <selection activeCell="A3" sqref="A3"/>
    </sheetView>
  </sheetViews>
  <sheetFormatPr baseColWidth="10" defaultColWidth="10.6640625" defaultRowHeight="15" customHeight="1" x14ac:dyDescent="0.2"/>
  <cols>
    <col min="1" max="1" width="45.5" style="35" customWidth="1"/>
    <col min="2" max="3" width="14" style="26" customWidth="1"/>
    <col min="4" max="205" width="14" style="35" customWidth="1"/>
    <col min="206" max="16384" width="10.6640625" style="35"/>
  </cols>
  <sheetData>
    <row r="1" spans="1:4" ht="15" customHeight="1" x14ac:dyDescent="0.2">
      <c r="A1" s="3" t="str">
        <f>HYPERLINK("#'Index'!A1","Back to index")</f>
        <v>Back to index</v>
      </c>
    </row>
    <row r="2" spans="1:4" ht="15" customHeight="1" x14ac:dyDescent="0.2">
      <c r="A2" s="43"/>
    </row>
    <row r="3" spans="1:4" ht="45" customHeight="1" x14ac:dyDescent="0.25">
      <c r="A3" s="245" t="s">
        <v>743</v>
      </c>
    </row>
    <row r="4" spans="1:4" ht="21" customHeight="1" x14ac:dyDescent="0.2">
      <c r="A4" s="44" t="s">
        <v>1069</v>
      </c>
      <c r="B4" s="74"/>
      <c r="C4" s="75"/>
    </row>
    <row r="5" spans="1:4" ht="16" x14ac:dyDescent="0.2">
      <c r="A5" s="85"/>
      <c r="C5" s="112"/>
    </row>
    <row r="6" spans="1:4" s="28" customFormat="1" ht="18" thickBot="1" x14ac:dyDescent="0.25">
      <c r="A6" s="25" t="s">
        <v>915</v>
      </c>
      <c r="B6" s="104" t="s">
        <v>960</v>
      </c>
      <c r="C6" s="30" t="s">
        <v>961</v>
      </c>
    </row>
    <row r="7" spans="1:4" s="28" customFormat="1" ht="16" x14ac:dyDescent="0.2">
      <c r="A7" s="118"/>
      <c r="B7" s="107"/>
      <c r="C7" s="119"/>
    </row>
    <row r="8" spans="1:4" s="28" customFormat="1" ht="17" x14ac:dyDescent="0.2">
      <c r="A8" s="120" t="s">
        <v>1070</v>
      </c>
      <c r="B8" s="121" t="s">
        <v>320</v>
      </c>
      <c r="C8" s="11" t="s">
        <v>253</v>
      </c>
    </row>
    <row r="9" spans="1:4" s="28" customFormat="1" ht="17" x14ac:dyDescent="0.2">
      <c r="A9" s="15" t="s">
        <v>1071</v>
      </c>
      <c r="B9" s="82" t="s">
        <v>184</v>
      </c>
      <c r="C9" s="65" t="s">
        <v>50</v>
      </c>
    </row>
    <row r="10" spans="1:4" s="28" customFormat="1" ht="17" x14ac:dyDescent="0.2">
      <c r="A10" s="113" t="s">
        <v>1072</v>
      </c>
      <c r="B10" s="81" t="s">
        <v>217</v>
      </c>
      <c r="C10" s="66" t="s">
        <v>183</v>
      </c>
    </row>
    <row r="11" spans="1:4" s="50" customFormat="1" ht="16" x14ac:dyDescent="0.2">
      <c r="A11" s="176"/>
      <c r="B11" s="183"/>
      <c r="C11" s="68"/>
      <c r="D11" s="28"/>
    </row>
    <row r="12" spans="1:4" s="36" customFormat="1" ht="17" x14ac:dyDescent="0.2">
      <c r="A12" s="177" t="s">
        <v>1073</v>
      </c>
      <c r="B12" s="121" t="s">
        <v>2</v>
      </c>
      <c r="C12" s="11" t="s">
        <v>254</v>
      </c>
      <c r="D12" s="28"/>
    </row>
    <row r="13" spans="1:4" s="28" customFormat="1" ht="17" x14ac:dyDescent="0.2">
      <c r="A13" s="15" t="s">
        <v>1074</v>
      </c>
      <c r="B13" s="82" t="s">
        <v>20</v>
      </c>
      <c r="C13" s="65" t="s">
        <v>12</v>
      </c>
    </row>
    <row r="14" spans="1:4" s="28" customFormat="1" ht="17" x14ac:dyDescent="0.2">
      <c r="A14" s="113" t="s">
        <v>1075</v>
      </c>
      <c r="B14" s="81" t="s">
        <v>8</v>
      </c>
      <c r="C14" s="66" t="s">
        <v>255</v>
      </c>
    </row>
    <row r="15" spans="1:4" s="28" customFormat="1" ht="16" x14ac:dyDescent="0.2">
      <c r="A15" s="178"/>
      <c r="B15" s="179"/>
      <c r="C15" s="178"/>
    </row>
    <row r="16" spans="1:4" s="28" customFormat="1" ht="18" thickBot="1" x14ac:dyDescent="0.25">
      <c r="A16" s="23" t="s">
        <v>1076</v>
      </c>
      <c r="B16" s="169" t="s">
        <v>396</v>
      </c>
      <c r="C16" s="58" t="s">
        <v>256</v>
      </c>
    </row>
    <row r="17" spans="1:3" ht="15" customHeight="1" x14ac:dyDescent="0.2">
      <c r="A17" s="303"/>
      <c r="B17" s="303"/>
      <c r="C17" s="303"/>
    </row>
  </sheetData>
  <mergeCells count="1">
    <mergeCell ref="A17:C17"/>
  </mergeCells>
  <pageMargins left="0.75" right="0.75" top="1" bottom="1" header="0.5" footer="0.5"/>
  <pageSetup paperSize="9" orientation="portrait" horizontalDpi="4294967292" verticalDpi="429496729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tt34">
    <tabColor rgb="FFCCFFCC"/>
  </sheetPr>
  <dimension ref="A1:D18"/>
  <sheetViews>
    <sheetView showGridLines="0" zoomScaleNormal="100" workbookViewId="0">
      <selection activeCell="A3" sqref="A3"/>
    </sheetView>
  </sheetViews>
  <sheetFormatPr baseColWidth="10" defaultColWidth="10.6640625" defaultRowHeight="15" customHeight="1" x14ac:dyDescent="0.2"/>
  <cols>
    <col min="1" max="1" width="45.5" style="35" customWidth="1"/>
    <col min="2" max="3" width="14" style="26" customWidth="1"/>
    <col min="4" max="205" width="14" style="35" customWidth="1"/>
    <col min="206" max="16384" width="10.6640625" style="35"/>
  </cols>
  <sheetData>
    <row r="1" spans="1:4" ht="15" customHeight="1" x14ac:dyDescent="0.2">
      <c r="A1" s="3" t="str">
        <f>HYPERLINK("#'Index'!A1","Back to index")</f>
        <v>Back to index</v>
      </c>
    </row>
    <row r="2" spans="1:4" ht="15" customHeight="1" x14ac:dyDescent="0.2">
      <c r="A2" s="43"/>
    </row>
    <row r="3" spans="1:4" ht="45" customHeight="1" x14ac:dyDescent="0.25">
      <c r="A3" s="245" t="s">
        <v>743</v>
      </c>
    </row>
    <row r="4" spans="1:4" ht="21" customHeight="1" x14ac:dyDescent="0.2">
      <c r="A4" s="44" t="s">
        <v>1077</v>
      </c>
      <c r="B4" s="74"/>
      <c r="C4" s="75"/>
    </row>
    <row r="5" spans="1:4" ht="16" x14ac:dyDescent="0.2">
      <c r="A5" s="85"/>
      <c r="C5" s="112"/>
    </row>
    <row r="6" spans="1:4" s="28" customFormat="1" ht="18" thickBot="1" x14ac:dyDescent="0.25">
      <c r="A6" s="29" t="s">
        <v>9</v>
      </c>
      <c r="B6" s="104" t="s">
        <v>960</v>
      </c>
      <c r="C6" s="30" t="s">
        <v>961</v>
      </c>
    </row>
    <row r="7" spans="1:4" s="28" customFormat="1" ht="16" x14ac:dyDescent="0.2">
      <c r="A7" s="118"/>
      <c r="B7" s="107"/>
      <c r="C7" s="119"/>
    </row>
    <row r="8" spans="1:4" s="28" customFormat="1" ht="17" x14ac:dyDescent="0.2">
      <c r="A8" s="120" t="s">
        <v>995</v>
      </c>
      <c r="B8" s="121" t="s">
        <v>36</v>
      </c>
      <c r="C8" s="11" t="s">
        <v>36</v>
      </c>
    </row>
    <row r="9" spans="1:4" s="28" customFormat="1" ht="17" x14ac:dyDescent="0.2">
      <c r="A9" s="15" t="s">
        <v>972</v>
      </c>
      <c r="B9" s="82" t="s">
        <v>113</v>
      </c>
      <c r="C9" s="65" t="s">
        <v>113</v>
      </c>
    </row>
    <row r="10" spans="1:4" s="28" customFormat="1" ht="17" x14ac:dyDescent="0.2">
      <c r="A10" s="15" t="s">
        <v>1078</v>
      </c>
      <c r="B10" s="82" t="s">
        <v>17</v>
      </c>
      <c r="C10" s="65" t="s">
        <v>20</v>
      </c>
    </row>
    <row r="11" spans="1:4" s="28" customFormat="1" ht="17" x14ac:dyDescent="0.2">
      <c r="A11" s="15" t="s">
        <v>1079</v>
      </c>
      <c r="B11" s="82" t="s">
        <v>25</v>
      </c>
      <c r="C11" s="65" t="s">
        <v>5</v>
      </c>
    </row>
    <row r="12" spans="1:4" s="36" customFormat="1" ht="32" customHeight="1" x14ac:dyDescent="0.2">
      <c r="A12" s="20"/>
      <c r="B12" s="168" t="s">
        <v>14</v>
      </c>
      <c r="C12" s="172" t="s">
        <v>14</v>
      </c>
      <c r="D12" s="28"/>
    </row>
    <row r="13" spans="1:4" s="36" customFormat="1" ht="31" customHeight="1" x14ac:dyDescent="0.2">
      <c r="A13" s="120" t="s">
        <v>1080</v>
      </c>
      <c r="B13" s="121" t="s">
        <v>96</v>
      </c>
      <c r="C13" s="11" t="s">
        <v>174</v>
      </c>
      <c r="D13" s="28"/>
    </row>
    <row r="14" spans="1:4" s="28" customFormat="1" ht="17" x14ac:dyDescent="0.2">
      <c r="A14" s="15" t="s">
        <v>1081</v>
      </c>
      <c r="B14" s="82" t="s">
        <v>17</v>
      </c>
      <c r="C14" s="65" t="s">
        <v>17</v>
      </c>
    </row>
    <row r="15" spans="1:4" s="28" customFormat="1" ht="17" x14ac:dyDescent="0.2">
      <c r="A15" s="15" t="s">
        <v>1082</v>
      </c>
      <c r="B15" s="82" t="s">
        <v>296</v>
      </c>
      <c r="C15" s="65" t="s">
        <v>170</v>
      </c>
    </row>
    <row r="16" spans="1:4" s="50" customFormat="1" ht="16" x14ac:dyDescent="0.2">
      <c r="A16" s="173"/>
      <c r="B16" s="175"/>
      <c r="C16" s="67"/>
      <c r="D16" s="28"/>
    </row>
    <row r="17" spans="1:4" s="36" customFormat="1" ht="18" thickBot="1" x14ac:dyDescent="0.25">
      <c r="A17" s="167"/>
      <c r="B17" s="169" t="s">
        <v>14</v>
      </c>
      <c r="C17" s="58" t="s">
        <v>14</v>
      </c>
      <c r="D17" s="28"/>
    </row>
    <row r="18" spans="1:4" ht="15" customHeight="1" x14ac:dyDescent="0.2">
      <c r="A18" s="303"/>
      <c r="B18" s="303"/>
      <c r="C18" s="303"/>
    </row>
  </sheetData>
  <mergeCells count="1">
    <mergeCell ref="A18:C18"/>
  </mergeCells>
  <pageMargins left="0.75" right="0.75" top="1" bottom="1" header="0.5" footer="0.5"/>
  <pageSetup paperSize="9" orientation="portrait" horizontalDpi="4294967292" verticalDpi="429496729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tt74">
    <tabColor rgb="FFCCFFCC"/>
  </sheetPr>
  <dimension ref="A1:J40"/>
  <sheetViews>
    <sheetView showGridLines="0" zoomScaleNormal="100" workbookViewId="0">
      <selection activeCell="A3" sqref="A3"/>
    </sheetView>
  </sheetViews>
  <sheetFormatPr baseColWidth="10" defaultColWidth="10.6640625" defaultRowHeight="15" customHeight="1" x14ac:dyDescent="0.2"/>
  <cols>
    <col min="1" max="1" width="45.5" style="35" customWidth="1"/>
    <col min="2" max="5" width="13.83203125" style="26" customWidth="1"/>
    <col min="6" max="10" width="13.83203125" style="35" customWidth="1"/>
    <col min="11" max="205" width="14" style="35" customWidth="1"/>
    <col min="206" max="16384" width="10.6640625" style="35"/>
  </cols>
  <sheetData>
    <row r="1" spans="1:10" ht="15" customHeight="1" x14ac:dyDescent="0.2">
      <c r="A1" s="3" t="str">
        <f>HYPERLINK("#'Index'!A1","Back to index")</f>
        <v>Back to index</v>
      </c>
    </row>
    <row r="2" spans="1:10" ht="15" customHeight="1" x14ac:dyDescent="0.2">
      <c r="A2" s="43"/>
    </row>
    <row r="3" spans="1:10" ht="45" customHeight="1" x14ac:dyDescent="0.25">
      <c r="A3" s="245" t="s">
        <v>743</v>
      </c>
    </row>
    <row r="4" spans="1:10" ht="21" customHeight="1" x14ac:dyDescent="0.2">
      <c r="A4" s="44" t="s">
        <v>1083</v>
      </c>
      <c r="B4" s="74"/>
      <c r="C4" s="74"/>
      <c r="D4" s="74"/>
      <c r="E4" s="75"/>
    </row>
    <row r="5" spans="1:10" ht="16" x14ac:dyDescent="0.2">
      <c r="A5" s="85"/>
      <c r="E5" s="112"/>
    </row>
    <row r="6" spans="1:10" ht="16" customHeight="1" thickBot="1" x14ac:dyDescent="0.25">
      <c r="A6" s="170"/>
      <c r="B6" s="342" t="s">
        <v>960</v>
      </c>
      <c r="C6" s="342"/>
      <c r="D6" s="342"/>
      <c r="E6" s="342"/>
      <c r="F6" s="342"/>
      <c r="G6" s="314" t="s">
        <v>961</v>
      </c>
      <c r="H6" s="305"/>
      <c r="I6" s="305"/>
    </row>
    <row r="7" spans="1:10" ht="16" x14ac:dyDescent="0.2">
      <c r="A7" s="343"/>
      <c r="B7" s="303"/>
      <c r="C7" s="303"/>
      <c r="D7" s="303"/>
      <c r="E7" s="303"/>
      <c r="F7" s="303"/>
      <c r="G7" s="303"/>
      <c r="H7" s="303"/>
      <c r="I7" s="303"/>
    </row>
    <row r="8" spans="1:10" ht="16" x14ac:dyDescent="0.2">
      <c r="A8" s="343"/>
      <c r="B8" s="344"/>
      <c r="C8" s="344"/>
      <c r="D8" s="344"/>
      <c r="E8" s="344"/>
      <c r="F8" s="344"/>
      <c r="G8" s="344"/>
      <c r="H8" s="344"/>
      <c r="I8" s="344"/>
    </row>
    <row r="9" spans="1:10" ht="16" customHeight="1" thickBot="1" x14ac:dyDescent="0.25">
      <c r="A9" s="344"/>
      <c r="B9" s="344"/>
      <c r="C9" s="342" t="s">
        <v>994</v>
      </c>
      <c r="D9" s="342"/>
      <c r="E9" s="342"/>
      <c r="F9" s="344"/>
      <c r="G9" s="344"/>
      <c r="H9" s="314" t="s">
        <v>994</v>
      </c>
      <c r="I9" s="305"/>
    </row>
    <row r="10" spans="1:10" ht="16" x14ac:dyDescent="0.2">
      <c r="A10" s="344"/>
      <c r="B10" s="344"/>
      <c r="C10" s="344"/>
      <c r="D10" s="344"/>
      <c r="E10" s="344"/>
      <c r="F10" s="344"/>
      <c r="G10" s="344"/>
      <c r="H10" s="344"/>
      <c r="I10" s="344"/>
    </row>
    <row r="11" spans="1:10" s="28" customFormat="1" ht="18" thickBot="1" x14ac:dyDescent="0.25">
      <c r="A11" s="25" t="s">
        <v>915</v>
      </c>
      <c r="B11" s="104" t="s">
        <v>353</v>
      </c>
      <c r="C11" s="104" t="s">
        <v>397</v>
      </c>
      <c r="D11" s="104" t="s">
        <v>972</v>
      </c>
      <c r="E11" s="104" t="s">
        <v>995</v>
      </c>
      <c r="F11" s="104" t="s">
        <v>996</v>
      </c>
      <c r="G11" s="30" t="s">
        <v>353</v>
      </c>
      <c r="H11" s="24" t="s">
        <v>972</v>
      </c>
      <c r="I11" s="24" t="s">
        <v>995</v>
      </c>
      <c r="J11" s="24" t="s">
        <v>996</v>
      </c>
    </row>
    <row r="12" spans="1:10" s="28" customFormat="1" ht="16" x14ac:dyDescent="0.2">
      <c r="A12" s="118"/>
      <c r="B12" s="107"/>
      <c r="C12" s="107"/>
      <c r="D12" s="107"/>
      <c r="E12" s="107"/>
      <c r="F12" s="107"/>
      <c r="G12" s="171"/>
      <c r="H12" s="171"/>
      <c r="I12" s="171"/>
      <c r="J12" s="171"/>
    </row>
    <row r="13" spans="1:10" s="28" customFormat="1" ht="17" x14ac:dyDescent="0.2">
      <c r="A13" s="10" t="s">
        <v>1084</v>
      </c>
      <c r="B13" s="168"/>
      <c r="C13" s="168"/>
      <c r="D13" s="168"/>
      <c r="E13" s="168"/>
      <c r="F13" s="168"/>
      <c r="G13" s="172"/>
      <c r="H13" s="172"/>
      <c r="I13" s="172"/>
      <c r="J13" s="172"/>
    </row>
    <row r="14" spans="1:10" s="28" customFormat="1" ht="17" x14ac:dyDescent="0.2">
      <c r="A14" s="15" t="s">
        <v>995</v>
      </c>
      <c r="B14" s="121" t="s">
        <v>1086</v>
      </c>
      <c r="C14" s="121" t="s">
        <v>1087</v>
      </c>
      <c r="D14" s="121" t="s">
        <v>363</v>
      </c>
      <c r="E14" s="121" t="s">
        <v>1088</v>
      </c>
      <c r="F14" s="121" t="s">
        <v>1089</v>
      </c>
      <c r="G14" s="65" t="s">
        <v>1090</v>
      </c>
      <c r="H14" s="65" t="s">
        <v>398</v>
      </c>
      <c r="I14" s="65" t="s">
        <v>399</v>
      </c>
      <c r="J14" s="65" t="s">
        <v>1091</v>
      </c>
    </row>
    <row r="15" spans="1:10" s="28" customFormat="1" ht="17" x14ac:dyDescent="0.2">
      <c r="A15" s="15" t="s">
        <v>1092</v>
      </c>
      <c r="B15" s="121" t="s">
        <v>1093</v>
      </c>
      <c r="C15" s="121" t="s">
        <v>356</v>
      </c>
      <c r="D15" s="121" t="s">
        <v>1094</v>
      </c>
      <c r="E15" s="121" t="s">
        <v>356</v>
      </c>
      <c r="F15" s="121" t="s">
        <v>359</v>
      </c>
      <c r="G15" s="65" t="s">
        <v>400</v>
      </c>
      <c r="H15" s="65" t="s">
        <v>401</v>
      </c>
      <c r="I15" s="65" t="s">
        <v>356</v>
      </c>
      <c r="J15" s="65" t="s">
        <v>402</v>
      </c>
    </row>
    <row r="16" spans="1:10" s="28" customFormat="1" ht="17" x14ac:dyDescent="0.2">
      <c r="A16" s="15" t="s">
        <v>1095</v>
      </c>
      <c r="B16" s="121" t="s">
        <v>1096</v>
      </c>
      <c r="C16" s="121" t="s">
        <v>356</v>
      </c>
      <c r="D16" s="121" t="s">
        <v>356</v>
      </c>
      <c r="E16" s="121" t="s">
        <v>356</v>
      </c>
      <c r="F16" s="121" t="s">
        <v>1096</v>
      </c>
      <c r="G16" s="65" t="s">
        <v>403</v>
      </c>
      <c r="H16" s="65" t="s">
        <v>356</v>
      </c>
      <c r="I16" s="65" t="s">
        <v>356</v>
      </c>
      <c r="J16" s="65" t="s">
        <v>403</v>
      </c>
    </row>
    <row r="17" spans="1:10" s="28" customFormat="1" ht="17" x14ac:dyDescent="0.2">
      <c r="A17" s="15" t="s">
        <v>972</v>
      </c>
      <c r="B17" s="121" t="s">
        <v>1097</v>
      </c>
      <c r="C17" s="121" t="s">
        <v>1087</v>
      </c>
      <c r="D17" s="121" t="s">
        <v>1098</v>
      </c>
      <c r="E17" s="121" t="s">
        <v>356</v>
      </c>
      <c r="F17" s="121" t="s">
        <v>1099</v>
      </c>
      <c r="G17" s="65" t="s">
        <v>1100</v>
      </c>
      <c r="H17" s="65" t="s">
        <v>404</v>
      </c>
      <c r="I17" s="65" t="s">
        <v>356</v>
      </c>
      <c r="J17" s="65" t="s">
        <v>1101</v>
      </c>
    </row>
    <row r="18" spans="1:10" s="28" customFormat="1" ht="17" x14ac:dyDescent="0.2">
      <c r="A18" s="15" t="s">
        <v>1102</v>
      </c>
      <c r="B18" s="121" t="s">
        <v>1103</v>
      </c>
      <c r="C18" s="121" t="s">
        <v>366</v>
      </c>
      <c r="D18" s="121" t="s">
        <v>356</v>
      </c>
      <c r="E18" s="121" t="s">
        <v>356</v>
      </c>
      <c r="F18" s="121" t="s">
        <v>1104</v>
      </c>
      <c r="G18" s="65" t="s">
        <v>405</v>
      </c>
      <c r="H18" s="65" t="s">
        <v>356</v>
      </c>
      <c r="I18" s="65" t="s">
        <v>356</v>
      </c>
      <c r="J18" s="65" t="s">
        <v>405</v>
      </c>
    </row>
    <row r="19" spans="1:10" s="28" customFormat="1" ht="17" x14ac:dyDescent="0.2">
      <c r="A19" s="15" t="s">
        <v>1079</v>
      </c>
      <c r="B19" s="121" t="s">
        <v>1105</v>
      </c>
      <c r="C19" s="121" t="s">
        <v>356</v>
      </c>
      <c r="D19" s="121" t="s">
        <v>356</v>
      </c>
      <c r="E19" s="121" t="s">
        <v>356</v>
      </c>
      <c r="F19" s="121" t="s">
        <v>1105</v>
      </c>
      <c r="G19" s="65" t="s">
        <v>406</v>
      </c>
      <c r="H19" s="65" t="s">
        <v>356</v>
      </c>
      <c r="I19" s="65" t="s">
        <v>356</v>
      </c>
      <c r="J19" s="65" t="s">
        <v>406</v>
      </c>
    </row>
    <row r="20" spans="1:10" s="28" customFormat="1" ht="17" x14ac:dyDescent="0.2">
      <c r="A20" s="15" t="s">
        <v>1106</v>
      </c>
      <c r="B20" s="121" t="s">
        <v>1094</v>
      </c>
      <c r="C20" s="121" t="s">
        <v>363</v>
      </c>
      <c r="D20" s="121" t="s">
        <v>356</v>
      </c>
      <c r="E20" s="121" t="s">
        <v>356</v>
      </c>
      <c r="F20" s="121" t="s">
        <v>356</v>
      </c>
      <c r="G20" s="65" t="s">
        <v>356</v>
      </c>
      <c r="H20" s="65" t="s">
        <v>356</v>
      </c>
      <c r="I20" s="65" t="s">
        <v>356</v>
      </c>
      <c r="J20" s="65" t="s">
        <v>356</v>
      </c>
    </row>
    <row r="21" spans="1:10" s="28" customFormat="1" ht="16" x14ac:dyDescent="0.2">
      <c r="A21" s="173"/>
      <c r="B21" s="175"/>
      <c r="C21" s="175"/>
      <c r="D21" s="175"/>
      <c r="E21" s="175"/>
      <c r="F21" s="175"/>
      <c r="G21" s="173"/>
      <c r="H21" s="173"/>
      <c r="I21" s="173"/>
      <c r="J21" s="173"/>
    </row>
    <row r="22" spans="1:10" s="28" customFormat="1" ht="17" x14ac:dyDescent="0.2">
      <c r="A22" s="20" t="s">
        <v>1107</v>
      </c>
      <c r="B22" s="168" t="s">
        <v>1108</v>
      </c>
      <c r="C22" s="168" t="s">
        <v>356</v>
      </c>
      <c r="D22" s="168" t="s">
        <v>1098</v>
      </c>
      <c r="E22" s="168" t="s">
        <v>1088</v>
      </c>
      <c r="F22" s="168" t="s">
        <v>1109</v>
      </c>
      <c r="G22" s="172" t="s">
        <v>1110</v>
      </c>
      <c r="H22" s="172" t="s">
        <v>1111</v>
      </c>
      <c r="I22" s="172" t="s">
        <v>399</v>
      </c>
      <c r="J22" s="172" t="s">
        <v>1112</v>
      </c>
    </row>
    <row r="23" spans="1:10" s="28" customFormat="1" ht="16" x14ac:dyDescent="0.2">
      <c r="A23" s="173"/>
      <c r="B23" s="175"/>
      <c r="C23" s="175"/>
      <c r="D23" s="175"/>
      <c r="E23" s="175"/>
      <c r="F23" s="175"/>
      <c r="G23" s="173"/>
      <c r="H23" s="173"/>
      <c r="I23" s="173"/>
      <c r="J23" s="173"/>
    </row>
    <row r="24" spans="1:10" s="28" customFormat="1" ht="17" x14ac:dyDescent="0.2">
      <c r="A24" s="10" t="s">
        <v>1085</v>
      </c>
      <c r="B24" s="168"/>
      <c r="C24" s="168"/>
      <c r="D24" s="168"/>
      <c r="E24" s="168"/>
      <c r="F24" s="168"/>
      <c r="G24" s="172"/>
      <c r="H24" s="172"/>
      <c r="I24" s="172"/>
      <c r="J24" s="172"/>
    </row>
    <row r="25" spans="1:10" s="28" customFormat="1" ht="17" x14ac:dyDescent="0.2">
      <c r="A25" s="28" t="s">
        <v>1080</v>
      </c>
      <c r="B25" s="121" t="s">
        <v>1113</v>
      </c>
      <c r="C25" s="121" t="s">
        <v>0</v>
      </c>
      <c r="D25" s="121" t="s">
        <v>262</v>
      </c>
      <c r="E25" s="121" t="s">
        <v>407</v>
      </c>
      <c r="F25" s="121" t="s">
        <v>1114</v>
      </c>
      <c r="G25" s="61" t="s">
        <v>1115</v>
      </c>
      <c r="H25" s="61" t="s">
        <v>408</v>
      </c>
      <c r="I25" s="61" t="s">
        <v>268</v>
      </c>
      <c r="J25" s="61" t="s">
        <v>1116</v>
      </c>
    </row>
    <row r="26" spans="1:10" s="28" customFormat="1" ht="17" x14ac:dyDescent="0.2">
      <c r="A26" s="15" t="s">
        <v>1117</v>
      </c>
      <c r="B26" s="121" t="s">
        <v>256</v>
      </c>
      <c r="C26" s="121" t="s">
        <v>23</v>
      </c>
      <c r="D26" s="121" t="s">
        <v>409</v>
      </c>
      <c r="E26" s="121" t="s">
        <v>294</v>
      </c>
      <c r="F26" s="121" t="s">
        <v>410</v>
      </c>
      <c r="G26" s="65" t="s">
        <v>204</v>
      </c>
      <c r="H26" s="65" t="s">
        <v>411</v>
      </c>
      <c r="I26" s="65" t="s">
        <v>412</v>
      </c>
      <c r="J26" s="65" t="s">
        <v>258</v>
      </c>
    </row>
    <row r="27" spans="1:10" s="28" customFormat="1" ht="17" x14ac:dyDescent="0.2">
      <c r="A27" s="15" t="s">
        <v>1118</v>
      </c>
      <c r="B27" s="121" t="s">
        <v>163</v>
      </c>
      <c r="C27" s="121" t="s">
        <v>0</v>
      </c>
      <c r="D27" s="121" t="s">
        <v>0</v>
      </c>
      <c r="E27" s="121" t="s">
        <v>0</v>
      </c>
      <c r="F27" s="121" t="s">
        <v>163</v>
      </c>
      <c r="G27" s="65" t="s">
        <v>259</v>
      </c>
      <c r="H27" s="65" t="s">
        <v>0</v>
      </c>
      <c r="I27" s="65" t="s">
        <v>0</v>
      </c>
      <c r="J27" s="65" t="s">
        <v>259</v>
      </c>
    </row>
    <row r="28" spans="1:10" s="28" customFormat="1" ht="17" x14ac:dyDescent="0.2">
      <c r="A28" s="15" t="s">
        <v>1119</v>
      </c>
      <c r="B28" s="121" t="s">
        <v>413</v>
      </c>
      <c r="C28" s="121" t="s">
        <v>0</v>
      </c>
      <c r="D28" s="121" t="s">
        <v>0</v>
      </c>
      <c r="E28" s="121" t="s">
        <v>0</v>
      </c>
      <c r="F28" s="121" t="s">
        <v>413</v>
      </c>
      <c r="G28" s="65" t="s">
        <v>260</v>
      </c>
      <c r="H28" s="65" t="s">
        <v>0</v>
      </c>
      <c r="I28" s="65" t="s">
        <v>0</v>
      </c>
      <c r="J28" s="65" t="s">
        <v>260</v>
      </c>
    </row>
    <row r="29" spans="1:10" s="28" customFormat="1" ht="17" x14ac:dyDescent="0.2">
      <c r="A29" s="15" t="s">
        <v>1120</v>
      </c>
      <c r="B29" s="121" t="s">
        <v>414</v>
      </c>
      <c r="C29" s="121" t="s">
        <v>0</v>
      </c>
      <c r="D29" s="121" t="s">
        <v>0</v>
      </c>
      <c r="E29" s="121" t="s">
        <v>0</v>
      </c>
      <c r="F29" s="121" t="s">
        <v>414</v>
      </c>
      <c r="G29" s="65" t="s">
        <v>261</v>
      </c>
      <c r="H29" s="65" t="s">
        <v>0</v>
      </c>
      <c r="I29" s="65" t="s">
        <v>0</v>
      </c>
      <c r="J29" s="65" t="s">
        <v>261</v>
      </c>
    </row>
    <row r="30" spans="1:10" s="28" customFormat="1" ht="17" x14ac:dyDescent="0.2">
      <c r="A30" s="15" t="s">
        <v>1121</v>
      </c>
      <c r="B30" s="121" t="s">
        <v>1122</v>
      </c>
      <c r="C30" s="121" t="s">
        <v>1</v>
      </c>
      <c r="D30" s="121" t="s">
        <v>0</v>
      </c>
      <c r="E30" s="121" t="s">
        <v>0</v>
      </c>
      <c r="F30" s="121" t="s">
        <v>1123</v>
      </c>
      <c r="G30" s="65" t="s">
        <v>1124</v>
      </c>
      <c r="H30" s="65" t="s">
        <v>0</v>
      </c>
      <c r="I30" s="65" t="s">
        <v>0</v>
      </c>
      <c r="J30" s="65" t="s">
        <v>1124</v>
      </c>
    </row>
    <row r="31" spans="1:10" s="28" customFormat="1" ht="17" x14ac:dyDescent="0.2">
      <c r="A31" s="15" t="s">
        <v>1125</v>
      </c>
      <c r="B31" s="121" t="s">
        <v>3</v>
      </c>
      <c r="C31" s="121" t="s">
        <v>172</v>
      </c>
      <c r="D31" s="121" t="s">
        <v>0</v>
      </c>
      <c r="E31" s="121" t="s">
        <v>0</v>
      </c>
      <c r="F31" s="121" t="s">
        <v>0</v>
      </c>
      <c r="G31" s="65" t="s">
        <v>0</v>
      </c>
      <c r="H31" s="65" t="s">
        <v>0</v>
      </c>
      <c r="I31" s="65" t="s">
        <v>0</v>
      </c>
      <c r="J31" s="65" t="s">
        <v>0</v>
      </c>
    </row>
    <row r="32" spans="1:10" s="50" customFormat="1" ht="16" x14ac:dyDescent="0.2">
      <c r="A32" s="28"/>
      <c r="B32" s="175"/>
      <c r="C32" s="175"/>
      <c r="D32" s="175"/>
      <c r="E32" s="175"/>
      <c r="F32" s="175"/>
      <c r="G32" s="61"/>
      <c r="H32" s="61"/>
      <c r="I32" s="61"/>
      <c r="J32" s="61"/>
    </row>
    <row r="33" spans="1:10" s="36" customFormat="1" ht="18" thickBot="1" x14ac:dyDescent="0.25">
      <c r="A33" s="167" t="s">
        <v>1126</v>
      </c>
      <c r="B33" s="169" t="s">
        <v>1127</v>
      </c>
      <c r="C33" s="169" t="s">
        <v>0</v>
      </c>
      <c r="D33" s="169" t="s">
        <v>415</v>
      </c>
      <c r="E33" s="169" t="s">
        <v>171</v>
      </c>
      <c r="F33" s="169" t="s">
        <v>1128</v>
      </c>
      <c r="G33" s="58" t="s">
        <v>1129</v>
      </c>
      <c r="H33" s="58" t="s">
        <v>416</v>
      </c>
      <c r="I33" s="58" t="s">
        <v>417</v>
      </c>
      <c r="J33" s="241" t="s">
        <v>1595</v>
      </c>
    </row>
    <row r="34" spans="1:10" ht="28" customHeight="1" x14ac:dyDescent="0.2">
      <c r="A34" s="318" t="s">
        <v>1594</v>
      </c>
      <c r="B34" s="318"/>
      <c r="C34" s="318"/>
      <c r="D34" s="318"/>
      <c r="E34" s="318"/>
      <c r="F34" s="318"/>
      <c r="G34" s="318"/>
      <c r="H34" s="318"/>
      <c r="I34" s="318"/>
      <c r="J34" s="318"/>
    </row>
    <row r="35" spans="1:10" ht="15" customHeight="1" x14ac:dyDescent="0.2">
      <c r="F35" s="26"/>
    </row>
    <row r="36" spans="1:10" ht="15" customHeight="1" x14ac:dyDescent="0.2">
      <c r="F36" s="26"/>
    </row>
    <row r="37" spans="1:10" ht="15" customHeight="1" x14ac:dyDescent="0.2">
      <c r="F37" s="26"/>
    </row>
    <row r="38" spans="1:10" ht="15" customHeight="1" x14ac:dyDescent="0.2">
      <c r="F38" s="26"/>
    </row>
    <row r="39" spans="1:10" ht="15" customHeight="1" x14ac:dyDescent="0.2">
      <c r="F39" s="26"/>
    </row>
    <row r="40" spans="1:10" ht="15" customHeight="1" x14ac:dyDescent="0.2">
      <c r="F40" s="26"/>
    </row>
  </sheetData>
  <mergeCells count="10">
    <mergeCell ref="A10:I10"/>
    <mergeCell ref="A34:J34"/>
    <mergeCell ref="B6:F6"/>
    <mergeCell ref="G6:I6"/>
    <mergeCell ref="A7:I7"/>
    <mergeCell ref="A8:I8"/>
    <mergeCell ref="A9:B9"/>
    <mergeCell ref="C9:E9"/>
    <mergeCell ref="F9:G9"/>
    <mergeCell ref="H9:I9"/>
  </mergeCells>
  <pageMargins left="0.75" right="0.75" top="1" bottom="1" header="0.5" footer="0.5"/>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tt55">
    <tabColor rgb="FFCCFFCC"/>
  </sheetPr>
  <dimension ref="A1:B15"/>
  <sheetViews>
    <sheetView showGridLines="0" workbookViewId="0">
      <selection activeCell="A2" sqref="A2"/>
    </sheetView>
  </sheetViews>
  <sheetFormatPr baseColWidth="10" defaultColWidth="10.6640625" defaultRowHeight="15" customHeight="1" x14ac:dyDescent="0.2"/>
  <cols>
    <col min="1" max="1" width="25.6640625" style="35" customWidth="1"/>
    <col min="2" max="2" width="51.5" style="26" customWidth="1"/>
    <col min="3" max="204" width="14" style="35" customWidth="1"/>
    <col min="205" max="16384" width="10.6640625" style="35"/>
  </cols>
  <sheetData>
    <row r="1" spans="1:2" ht="15" customHeight="1" x14ac:dyDescent="0.2">
      <c r="A1" s="3" t="str">
        <f>HYPERLINK("#'Index'!A1","Back to index")</f>
        <v>Back to index</v>
      </c>
    </row>
    <row r="2" spans="1:2" ht="27" customHeight="1" x14ac:dyDescent="0.2"/>
    <row r="3" spans="1:2" ht="37" customHeight="1" x14ac:dyDescent="0.25">
      <c r="A3" s="245" t="s">
        <v>743</v>
      </c>
    </row>
    <row r="4" spans="1:2" s="28" customFormat="1" ht="36" customHeight="1" x14ac:dyDescent="0.2">
      <c r="A4" s="286" t="s">
        <v>485</v>
      </c>
      <c r="B4" s="286"/>
    </row>
    <row r="5" spans="1:2" s="36" customFormat="1" ht="52" customHeight="1" thickBot="1" x14ac:dyDescent="0.25">
      <c r="A5" s="29" t="s">
        <v>483</v>
      </c>
      <c r="B5" s="116" t="s">
        <v>484</v>
      </c>
    </row>
    <row r="6" spans="1:2" s="28" customFormat="1" ht="5" customHeight="1" x14ac:dyDescent="0.2">
      <c r="A6" s="37"/>
      <c r="B6" s="31"/>
    </row>
    <row r="7" spans="1:2" s="28" customFormat="1" ht="35" customHeight="1" x14ac:dyDescent="0.2">
      <c r="A7" s="38" t="s">
        <v>304</v>
      </c>
      <c r="B7" s="32" t="s">
        <v>491</v>
      </c>
    </row>
    <row r="8" spans="1:2" s="28" customFormat="1" ht="38" customHeight="1" x14ac:dyDescent="0.2">
      <c r="A8" s="236" t="s">
        <v>486</v>
      </c>
      <c r="B8" s="33" t="s">
        <v>492</v>
      </c>
    </row>
    <row r="9" spans="1:2" s="28" customFormat="1" ht="41" customHeight="1" x14ac:dyDescent="0.2">
      <c r="A9" s="236" t="s">
        <v>487</v>
      </c>
      <c r="B9" s="238" t="s">
        <v>493</v>
      </c>
    </row>
    <row r="10" spans="1:2" s="28" customFormat="1" ht="37" customHeight="1" x14ac:dyDescent="0.2">
      <c r="A10" s="39" t="s">
        <v>488</v>
      </c>
      <c r="B10" s="33" t="s">
        <v>494</v>
      </c>
    </row>
    <row r="11" spans="1:2" s="28" customFormat="1" ht="39" customHeight="1" x14ac:dyDescent="0.2">
      <c r="A11" s="39" t="s">
        <v>489</v>
      </c>
      <c r="B11" s="33" t="s">
        <v>495</v>
      </c>
    </row>
    <row r="12" spans="1:2" ht="37" customHeight="1" x14ac:dyDescent="0.2">
      <c r="A12" s="283" t="s">
        <v>1576</v>
      </c>
      <c r="B12" s="33" t="s">
        <v>496</v>
      </c>
    </row>
    <row r="13" spans="1:2" ht="37" customHeight="1" x14ac:dyDescent="0.2">
      <c r="A13" s="284"/>
      <c r="B13" s="33" t="s">
        <v>497</v>
      </c>
    </row>
    <row r="14" spans="1:2" ht="53" customHeight="1" x14ac:dyDescent="0.2">
      <c r="A14" s="285"/>
      <c r="B14" s="231" t="s">
        <v>498</v>
      </c>
    </row>
    <row r="15" spans="1:2" ht="37" customHeight="1" thickBot="1" x14ac:dyDescent="0.25">
      <c r="A15" s="237" t="s">
        <v>490</v>
      </c>
      <c r="B15" s="34" t="s">
        <v>499</v>
      </c>
    </row>
  </sheetData>
  <mergeCells count="2">
    <mergeCell ref="A12:A14"/>
    <mergeCell ref="A4:B4"/>
  </mergeCells>
  <pageMargins left="0.75" right="0.75" top="1" bottom="1" header="0.5" footer="0.5"/>
  <pageSetup paperSize="9" orientation="portrait" horizontalDpi="4294967292" verticalDpi="429496729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tt41">
    <tabColor rgb="FFCCFFCC"/>
  </sheetPr>
  <dimension ref="A1:J24"/>
  <sheetViews>
    <sheetView showGridLines="0" zoomScaleNormal="100" workbookViewId="0">
      <selection activeCell="A3" sqref="A3"/>
    </sheetView>
  </sheetViews>
  <sheetFormatPr baseColWidth="10" defaultColWidth="10.6640625" defaultRowHeight="15" customHeight="1" x14ac:dyDescent="0.2"/>
  <cols>
    <col min="1" max="1" width="45.5" style="35" customWidth="1"/>
    <col min="2" max="3" width="14" style="26" customWidth="1"/>
    <col min="4" max="205" width="14" style="35" customWidth="1"/>
    <col min="206" max="16384" width="10.6640625" style="35"/>
  </cols>
  <sheetData>
    <row r="1" spans="1:5" ht="15" customHeight="1" x14ac:dyDescent="0.2">
      <c r="A1" s="3" t="str">
        <f>HYPERLINK("#'Index'!A1","Back to index")</f>
        <v>Back to index</v>
      </c>
    </row>
    <row r="2" spans="1:5" ht="15" customHeight="1" x14ac:dyDescent="0.2">
      <c r="A2" s="3"/>
      <c r="D2" s="26"/>
      <c r="E2" s="26"/>
    </row>
    <row r="3" spans="1:5" ht="45" customHeight="1" x14ac:dyDescent="0.25">
      <c r="A3" s="245" t="s">
        <v>743</v>
      </c>
    </row>
    <row r="4" spans="1:5" ht="21" customHeight="1" x14ac:dyDescent="0.2">
      <c r="A4" s="44" t="s">
        <v>958</v>
      </c>
      <c r="B4" s="74"/>
      <c r="C4" s="75"/>
    </row>
    <row r="5" spans="1:5" ht="16" x14ac:dyDescent="0.2">
      <c r="A5" s="85"/>
      <c r="C5" s="112"/>
    </row>
    <row r="6" spans="1:5" s="28" customFormat="1" ht="18" thickBot="1" x14ac:dyDescent="0.25">
      <c r="A6" s="25" t="s">
        <v>915</v>
      </c>
      <c r="B6" s="104" t="s">
        <v>960</v>
      </c>
      <c r="C6" s="30" t="s">
        <v>961</v>
      </c>
    </row>
    <row r="7" spans="1:5" s="28" customFormat="1" ht="16" x14ac:dyDescent="0.2">
      <c r="A7" s="118"/>
      <c r="B7" s="107"/>
      <c r="C7" s="119"/>
    </row>
    <row r="8" spans="1:5" s="28" customFormat="1" ht="17" x14ac:dyDescent="0.2">
      <c r="A8" s="120" t="s">
        <v>971</v>
      </c>
      <c r="B8" s="121" t="s">
        <v>962</v>
      </c>
      <c r="C8" s="11" t="s">
        <v>963</v>
      </c>
    </row>
    <row r="9" spans="1:5" s="28" customFormat="1" ht="17" x14ac:dyDescent="0.2">
      <c r="A9" s="15" t="s">
        <v>972</v>
      </c>
      <c r="B9" s="82" t="s">
        <v>964</v>
      </c>
      <c r="C9" s="65" t="s">
        <v>965</v>
      </c>
    </row>
    <row r="10" spans="1:5" s="28" customFormat="1" ht="17" x14ac:dyDescent="0.2">
      <c r="A10" s="15" t="s">
        <v>973</v>
      </c>
      <c r="B10" s="82" t="s">
        <v>348</v>
      </c>
      <c r="C10" s="65" t="s">
        <v>244</v>
      </c>
    </row>
    <row r="11" spans="1:5" s="28" customFormat="1" ht="17" x14ac:dyDescent="0.2">
      <c r="A11" s="15" t="s">
        <v>974</v>
      </c>
      <c r="B11" s="82" t="s">
        <v>197</v>
      </c>
      <c r="C11" s="65" t="s">
        <v>245</v>
      </c>
    </row>
    <row r="12" spans="1:5" s="28" customFormat="1" ht="24" customHeight="1" x14ac:dyDescent="0.2">
      <c r="A12" s="13" t="s">
        <v>975</v>
      </c>
      <c r="B12" s="82" t="s">
        <v>966</v>
      </c>
      <c r="C12" s="65" t="s">
        <v>246</v>
      </c>
    </row>
    <row r="13" spans="1:5" s="28" customFormat="1" ht="24" customHeight="1" x14ac:dyDescent="0.2">
      <c r="A13" s="13" t="s">
        <v>976</v>
      </c>
      <c r="B13" s="82" t="s">
        <v>349</v>
      </c>
      <c r="C13" s="65" t="s">
        <v>247</v>
      </c>
    </row>
    <row r="14" spans="1:5" s="28" customFormat="1" ht="17" x14ac:dyDescent="0.2">
      <c r="A14" s="113" t="s">
        <v>977</v>
      </c>
      <c r="B14" s="81" t="s">
        <v>967</v>
      </c>
      <c r="C14" s="66" t="s">
        <v>968</v>
      </c>
    </row>
    <row r="15" spans="1:5" s="28" customFormat="1" ht="16" x14ac:dyDescent="0.2">
      <c r="A15" s="180"/>
      <c r="B15" s="182"/>
      <c r="C15" s="180"/>
    </row>
    <row r="16" spans="1:5" s="28" customFormat="1" ht="17" x14ac:dyDescent="0.2">
      <c r="A16" s="120" t="s">
        <v>978</v>
      </c>
      <c r="B16" s="121" t="s">
        <v>350</v>
      </c>
      <c r="C16" s="11" t="s">
        <v>248</v>
      </c>
    </row>
    <row r="17" spans="1:10" s="28" customFormat="1" ht="17" x14ac:dyDescent="0.2">
      <c r="A17" s="120" t="s">
        <v>979</v>
      </c>
      <c r="B17" s="121" t="s">
        <v>11</v>
      </c>
      <c r="C17" s="11" t="s">
        <v>26</v>
      </c>
    </row>
    <row r="18" spans="1:10" s="28" customFormat="1" ht="17" x14ac:dyDescent="0.2">
      <c r="A18" s="113" t="s">
        <v>980</v>
      </c>
      <c r="B18" s="168" t="s">
        <v>351</v>
      </c>
      <c r="C18" s="172" t="s">
        <v>249</v>
      </c>
    </row>
    <row r="19" spans="1:10" s="28" customFormat="1" ht="31" customHeight="1" x14ac:dyDescent="0.2">
      <c r="A19" s="13" t="s">
        <v>1130</v>
      </c>
      <c r="B19" s="121" t="s">
        <v>28</v>
      </c>
      <c r="C19" s="11" t="s">
        <v>0</v>
      </c>
    </row>
    <row r="20" spans="1:10" s="28" customFormat="1" ht="34" x14ac:dyDescent="0.2">
      <c r="A20" s="15" t="s">
        <v>981</v>
      </c>
      <c r="B20" s="82" t="s">
        <v>17</v>
      </c>
      <c r="C20" s="65" t="s">
        <v>0</v>
      </c>
    </row>
    <row r="21" spans="1:10" s="28" customFormat="1" ht="34" x14ac:dyDescent="0.2">
      <c r="A21" s="113" t="s">
        <v>982</v>
      </c>
      <c r="B21" s="81" t="s">
        <v>352</v>
      </c>
      <c r="C21" s="66" t="s">
        <v>249</v>
      </c>
    </row>
    <row r="22" spans="1:10" ht="16" x14ac:dyDescent="0.2">
      <c r="A22" s="180"/>
      <c r="B22" s="182"/>
      <c r="C22" s="180"/>
    </row>
    <row r="23" spans="1:10" ht="32" customHeight="1" thickBot="1" x14ac:dyDescent="0.25">
      <c r="A23" s="167" t="s">
        <v>983</v>
      </c>
      <c r="B23" s="169" t="s">
        <v>969</v>
      </c>
      <c r="C23" s="58" t="s">
        <v>970</v>
      </c>
      <c r="D23" s="184"/>
      <c r="E23" s="184"/>
      <c r="F23" s="184"/>
      <c r="G23" s="184"/>
      <c r="H23" s="184"/>
      <c r="I23" s="184"/>
      <c r="J23" s="184"/>
    </row>
    <row r="24" spans="1:10" ht="41" customHeight="1" x14ac:dyDescent="0.2">
      <c r="A24" s="341" t="s">
        <v>1131</v>
      </c>
      <c r="B24" s="345"/>
      <c r="C24" s="345"/>
    </row>
  </sheetData>
  <mergeCells count="1">
    <mergeCell ref="A24:C24"/>
  </mergeCells>
  <pageMargins left="0.75" right="0.75" top="1" bottom="1" header="0.5" footer="0.5"/>
  <pageSetup paperSize="9" orientation="portrait" horizontalDpi="4294967292" verticalDpi="429496729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tt42">
    <tabColor rgb="FFCCFFCC"/>
  </sheetPr>
  <dimension ref="A1:C10"/>
  <sheetViews>
    <sheetView showGridLines="0" zoomScaleNormal="100" workbookViewId="0">
      <selection activeCell="A3" sqref="A3"/>
    </sheetView>
  </sheetViews>
  <sheetFormatPr baseColWidth="10" defaultColWidth="10.6640625" defaultRowHeight="15" customHeight="1" x14ac:dyDescent="0.2"/>
  <cols>
    <col min="1" max="1" width="45.5" style="35" customWidth="1"/>
    <col min="2" max="3" width="14" style="26" customWidth="1"/>
    <col min="4" max="205" width="14" style="35" customWidth="1"/>
    <col min="206" max="16384" width="10.6640625" style="35"/>
  </cols>
  <sheetData>
    <row r="1" spans="1:3" ht="15" customHeight="1" x14ac:dyDescent="0.2">
      <c r="A1" s="3" t="str">
        <f>HYPERLINK("#'Index'!A1","Back to index")</f>
        <v>Back to index</v>
      </c>
    </row>
    <row r="2" spans="1:3" ht="15" customHeight="1" x14ac:dyDescent="0.2">
      <c r="A2" s="43"/>
    </row>
    <row r="3" spans="1:3" ht="45" customHeight="1" x14ac:dyDescent="0.25">
      <c r="A3" s="245" t="s">
        <v>743</v>
      </c>
    </row>
    <row r="4" spans="1:3" ht="21" customHeight="1" x14ac:dyDescent="0.2">
      <c r="A4" s="44" t="s">
        <v>1132</v>
      </c>
      <c r="B4" s="74"/>
      <c r="C4" s="75"/>
    </row>
    <row r="5" spans="1:3" ht="16" x14ac:dyDescent="0.2">
      <c r="A5" s="85"/>
      <c r="C5" s="112"/>
    </row>
    <row r="6" spans="1:3" s="28" customFormat="1" ht="18" thickBot="1" x14ac:dyDescent="0.25">
      <c r="A6" s="29"/>
      <c r="B6" s="104" t="s">
        <v>960</v>
      </c>
      <c r="C6" s="30" t="s">
        <v>961</v>
      </c>
    </row>
    <row r="7" spans="1:3" s="28" customFormat="1" ht="16" x14ac:dyDescent="0.2">
      <c r="A7" s="118"/>
      <c r="B7" s="107"/>
      <c r="C7" s="119"/>
    </row>
    <row r="8" spans="1:3" s="28" customFormat="1" ht="21" customHeight="1" x14ac:dyDescent="0.2">
      <c r="A8" s="120" t="s">
        <v>1133</v>
      </c>
      <c r="B8" s="121" t="s">
        <v>1134</v>
      </c>
      <c r="C8" s="11" t="s">
        <v>1135</v>
      </c>
    </row>
    <row r="9" spans="1:3" s="28" customFormat="1" ht="18" thickBot="1" x14ac:dyDescent="0.25">
      <c r="A9" s="99" t="s">
        <v>1136</v>
      </c>
      <c r="B9" s="109" t="s">
        <v>1137</v>
      </c>
      <c r="C9" s="106" t="s">
        <v>1138</v>
      </c>
    </row>
    <row r="10" spans="1:3" ht="15" customHeight="1" x14ac:dyDescent="0.2">
      <c r="A10" s="344" t="s">
        <v>6</v>
      </c>
      <c r="B10" s="344"/>
      <c r="C10" s="344"/>
    </row>
  </sheetData>
  <mergeCells count="1">
    <mergeCell ref="A10:C10"/>
  </mergeCells>
  <pageMargins left="0.75" right="0.75" top="1" bottom="1" header="0.5" footer="0.5"/>
  <pageSetup paperSize="9" orientation="portrait" horizontalDpi="4294967292" verticalDpi="429496729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tt46">
    <tabColor rgb="FFCCFFCC"/>
  </sheetPr>
  <dimension ref="A1:D17"/>
  <sheetViews>
    <sheetView showGridLines="0" zoomScaleNormal="100" workbookViewId="0">
      <selection activeCell="A3" sqref="A3"/>
    </sheetView>
  </sheetViews>
  <sheetFormatPr baseColWidth="10" defaultColWidth="10.6640625" defaultRowHeight="15" customHeight="1" x14ac:dyDescent="0.2"/>
  <cols>
    <col min="1" max="1" width="45.5" style="35" customWidth="1"/>
    <col min="2" max="2" width="15.1640625" style="26" customWidth="1"/>
    <col min="3" max="3" width="14.6640625" style="26" customWidth="1"/>
    <col min="4" max="205" width="14" style="35" customWidth="1"/>
    <col min="206" max="16384" width="10.6640625" style="35"/>
  </cols>
  <sheetData>
    <row r="1" spans="1:4" ht="15" customHeight="1" x14ac:dyDescent="0.2">
      <c r="A1" s="3" t="str">
        <f>HYPERLINK("#'Index'!A1","Back to index")</f>
        <v>Back to index</v>
      </c>
    </row>
    <row r="2" spans="1:4" ht="15" customHeight="1" x14ac:dyDescent="0.2">
      <c r="A2" s="43"/>
    </row>
    <row r="3" spans="1:4" ht="45" customHeight="1" x14ac:dyDescent="0.25">
      <c r="A3" s="245" t="s">
        <v>743</v>
      </c>
    </row>
    <row r="4" spans="1:4" ht="21" customHeight="1" x14ac:dyDescent="0.2">
      <c r="A4" s="44" t="s">
        <v>1139</v>
      </c>
      <c r="B4" s="74"/>
      <c r="C4" s="75"/>
    </row>
    <row r="5" spans="1:4" ht="35" customHeight="1" x14ac:dyDescent="0.2">
      <c r="A5" s="85"/>
      <c r="B5" s="185" t="s">
        <v>1140</v>
      </c>
      <c r="C5" s="186" t="s">
        <v>1140</v>
      </c>
    </row>
    <row r="6" spans="1:4" s="28" customFormat="1" ht="20" customHeight="1" thickBot="1" x14ac:dyDescent="0.25">
      <c r="A6" s="25" t="s">
        <v>915</v>
      </c>
      <c r="B6" s="104" t="s">
        <v>306</v>
      </c>
      <c r="C6" s="30" t="s">
        <v>219</v>
      </c>
    </row>
    <row r="7" spans="1:4" s="28" customFormat="1" ht="12" customHeight="1" x14ac:dyDescent="0.2">
      <c r="A7" s="118"/>
      <c r="B7" s="107"/>
      <c r="C7" s="119"/>
    </row>
    <row r="8" spans="1:4" s="28" customFormat="1" ht="35" customHeight="1" x14ac:dyDescent="0.2">
      <c r="A8" s="120" t="s">
        <v>1141</v>
      </c>
      <c r="B8" s="121" t="s">
        <v>418</v>
      </c>
      <c r="C8" s="11" t="s">
        <v>283</v>
      </c>
    </row>
    <row r="9" spans="1:4" s="28" customFormat="1" ht="20" customHeight="1" x14ac:dyDescent="0.2">
      <c r="A9" s="15" t="s">
        <v>1142</v>
      </c>
      <c r="B9" s="82" t="s">
        <v>419</v>
      </c>
      <c r="C9" s="65" t="s">
        <v>420</v>
      </c>
    </row>
    <row r="10" spans="1:4" s="28" customFormat="1" ht="17" x14ac:dyDescent="0.2">
      <c r="A10" s="15" t="s">
        <v>1143</v>
      </c>
      <c r="B10" s="82" t="s">
        <v>268</v>
      </c>
      <c r="C10" s="65" t="s">
        <v>0</v>
      </c>
    </row>
    <row r="11" spans="1:4" s="50" customFormat="1" ht="17" x14ac:dyDescent="0.2">
      <c r="A11" s="15" t="s">
        <v>1144</v>
      </c>
      <c r="B11" s="82" t="s">
        <v>297</v>
      </c>
      <c r="C11" s="14" t="s">
        <v>297</v>
      </c>
      <c r="D11" s="28"/>
    </row>
    <row r="12" spans="1:4" s="36" customFormat="1" ht="17" x14ac:dyDescent="0.2">
      <c r="A12" s="120" t="s">
        <v>1145</v>
      </c>
      <c r="B12" s="121" t="s">
        <v>301</v>
      </c>
      <c r="C12" s="11" t="s">
        <v>421</v>
      </c>
      <c r="D12" s="28"/>
    </row>
    <row r="13" spans="1:4" s="28" customFormat="1" ht="17" x14ac:dyDescent="0.2">
      <c r="A13" s="113" t="s">
        <v>1146</v>
      </c>
      <c r="B13" s="81" t="s">
        <v>420</v>
      </c>
      <c r="C13" s="258" t="s">
        <v>407</v>
      </c>
    </row>
    <row r="14" spans="1:4" s="50" customFormat="1" ht="33" customHeight="1" x14ac:dyDescent="0.2">
      <c r="A14" s="15" t="s">
        <v>1147</v>
      </c>
      <c r="B14" s="82" t="s">
        <v>169</v>
      </c>
      <c r="C14" s="65" t="s">
        <v>297</v>
      </c>
      <c r="D14" s="28"/>
    </row>
    <row r="15" spans="1:4" s="28" customFormat="1" ht="16" x14ac:dyDescent="0.2">
      <c r="A15" s="173"/>
      <c r="B15" s="175"/>
      <c r="C15" s="67"/>
    </row>
    <row r="16" spans="1:4" s="36" customFormat="1" ht="18" thickBot="1" x14ac:dyDescent="0.25">
      <c r="A16" s="23" t="s">
        <v>1148</v>
      </c>
      <c r="B16" s="169" t="s">
        <v>10</v>
      </c>
      <c r="C16" s="58" t="s">
        <v>422</v>
      </c>
      <c r="D16" s="28"/>
    </row>
    <row r="17" spans="1:3" ht="15" customHeight="1" x14ac:dyDescent="0.2">
      <c r="A17" s="303"/>
      <c r="B17" s="303"/>
      <c r="C17" s="303"/>
    </row>
  </sheetData>
  <mergeCells count="1">
    <mergeCell ref="A17:C17"/>
  </mergeCells>
  <pageMargins left="0.75" right="0.75" top="1" bottom="1" header="0.5" footer="0.5"/>
  <pageSetup paperSize="9" orientation="portrait" horizontalDpi="4294967292" verticalDpi="429496729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tt44">
    <tabColor rgb="FFCCFFCC"/>
  </sheetPr>
  <dimension ref="A1:C12"/>
  <sheetViews>
    <sheetView showGridLines="0" zoomScaleNormal="100" workbookViewId="0">
      <selection activeCell="A3" sqref="A3"/>
    </sheetView>
  </sheetViews>
  <sheetFormatPr baseColWidth="10" defaultColWidth="10.6640625" defaultRowHeight="15" customHeight="1" x14ac:dyDescent="0.2"/>
  <cols>
    <col min="1" max="1" width="45.5" style="35" customWidth="1"/>
    <col min="2" max="3" width="14" style="26" customWidth="1"/>
    <col min="4" max="205" width="14" style="35" customWidth="1"/>
    <col min="206" max="16384" width="10.6640625" style="35"/>
  </cols>
  <sheetData>
    <row r="1" spans="1:3" ht="15" customHeight="1" x14ac:dyDescent="0.2">
      <c r="A1" s="3" t="str">
        <f>HYPERLINK("#'Index'!A1","Back to index")</f>
        <v>Back to index</v>
      </c>
    </row>
    <row r="2" spans="1:3" ht="15" customHeight="1" x14ac:dyDescent="0.2">
      <c r="A2" s="43"/>
    </row>
    <row r="3" spans="1:3" ht="45" customHeight="1" x14ac:dyDescent="0.25">
      <c r="A3" s="245" t="s">
        <v>743</v>
      </c>
    </row>
    <row r="4" spans="1:3" ht="21" customHeight="1" x14ac:dyDescent="0.2">
      <c r="A4" s="44" t="s">
        <v>1149</v>
      </c>
      <c r="B4" s="74"/>
      <c r="C4" s="75"/>
    </row>
    <row r="5" spans="1:3" ht="16" x14ac:dyDescent="0.2">
      <c r="A5" s="85"/>
      <c r="C5" s="112"/>
    </row>
    <row r="6" spans="1:3" s="28" customFormat="1" ht="18" thickBot="1" x14ac:dyDescent="0.25">
      <c r="A6" s="25" t="s">
        <v>915</v>
      </c>
      <c r="B6" s="104" t="s">
        <v>960</v>
      </c>
      <c r="C6" s="30" t="s">
        <v>961</v>
      </c>
    </row>
    <row r="7" spans="1:3" s="28" customFormat="1" ht="16" x14ac:dyDescent="0.2">
      <c r="A7" s="59"/>
      <c r="B7" s="115"/>
      <c r="C7" s="60"/>
    </row>
    <row r="8" spans="1:3" s="28" customFormat="1" ht="17" x14ac:dyDescent="0.2">
      <c r="A8" s="120" t="s">
        <v>1076</v>
      </c>
      <c r="B8" s="121" t="s">
        <v>423</v>
      </c>
      <c r="C8" s="11" t="s">
        <v>424</v>
      </c>
    </row>
    <row r="9" spans="1:3" s="28" customFormat="1" ht="17" x14ac:dyDescent="0.2">
      <c r="A9" s="15" t="s">
        <v>1079</v>
      </c>
      <c r="B9" s="82" t="s">
        <v>425</v>
      </c>
      <c r="C9" s="65" t="s">
        <v>263</v>
      </c>
    </row>
    <row r="10" spans="1:3" s="28" customFormat="1" ht="16" x14ac:dyDescent="0.2">
      <c r="A10" s="178"/>
      <c r="B10" s="179"/>
      <c r="C10" s="178"/>
    </row>
    <row r="11" spans="1:3" s="28" customFormat="1" ht="18" thickBot="1" x14ac:dyDescent="0.25">
      <c r="A11" s="23" t="s">
        <v>1150</v>
      </c>
      <c r="B11" s="169" t="s">
        <v>394</v>
      </c>
      <c r="C11" s="58" t="s">
        <v>426</v>
      </c>
    </row>
    <row r="12" spans="1:3" ht="15" customHeight="1" x14ac:dyDescent="0.2">
      <c r="A12" s="303"/>
      <c r="B12" s="303"/>
      <c r="C12" s="303"/>
    </row>
  </sheetData>
  <mergeCells count="1">
    <mergeCell ref="A12:C12"/>
  </mergeCells>
  <pageMargins left="0.75" right="0.75" top="1" bottom="1" header="0.5" footer="0.5"/>
  <pageSetup paperSize="9" orientation="portrait" horizontalDpi="4294967292" verticalDpi="429496729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tt65">
    <tabColor rgb="FFCCFFCC"/>
  </sheetPr>
  <dimension ref="A1:C16"/>
  <sheetViews>
    <sheetView showGridLines="0" zoomScaleNormal="100" workbookViewId="0">
      <selection activeCell="A3" sqref="A3"/>
    </sheetView>
  </sheetViews>
  <sheetFormatPr baseColWidth="10" defaultColWidth="10.6640625" defaultRowHeight="15" customHeight="1" x14ac:dyDescent="0.2"/>
  <cols>
    <col min="1" max="1" width="45.5" style="35" customWidth="1"/>
    <col min="2" max="3" width="14" style="26" customWidth="1"/>
    <col min="4" max="202" width="14" style="35" customWidth="1"/>
    <col min="203" max="16384" width="10.6640625" style="35"/>
  </cols>
  <sheetData>
    <row r="1" spans="1:3" ht="15" customHeight="1" x14ac:dyDescent="0.2">
      <c r="A1" s="3" t="str">
        <f>HYPERLINK("#'Index'!A1","Back to index")</f>
        <v>Back to index</v>
      </c>
    </row>
    <row r="2" spans="1:3" ht="15" customHeight="1" x14ac:dyDescent="0.2">
      <c r="A2" s="43"/>
    </row>
    <row r="3" spans="1:3" ht="45" customHeight="1" x14ac:dyDescent="0.25">
      <c r="A3" s="245" t="s">
        <v>743</v>
      </c>
    </row>
    <row r="4" spans="1:3" ht="21" customHeight="1" x14ac:dyDescent="0.2">
      <c r="A4" s="44" t="s">
        <v>1151</v>
      </c>
      <c r="B4" s="74"/>
      <c r="C4" s="75"/>
    </row>
    <row r="5" spans="1:3" ht="16" x14ac:dyDescent="0.2">
      <c r="A5" s="85"/>
      <c r="C5" s="112"/>
    </row>
    <row r="6" spans="1:3" s="28" customFormat="1" ht="35" thickBot="1" x14ac:dyDescent="0.25">
      <c r="A6" s="25" t="s">
        <v>915</v>
      </c>
      <c r="B6" s="104" t="s">
        <v>1152</v>
      </c>
      <c r="C6" s="24" t="s">
        <v>1153</v>
      </c>
    </row>
    <row r="7" spans="1:3" s="28" customFormat="1" ht="16" x14ac:dyDescent="0.2">
      <c r="A7" s="118"/>
      <c r="B7" s="107"/>
      <c r="C7" s="119"/>
    </row>
    <row r="8" spans="1:3" s="28" customFormat="1" ht="17" x14ac:dyDescent="0.2">
      <c r="A8" s="120" t="s">
        <v>1035</v>
      </c>
      <c r="B8" s="121" t="s">
        <v>1154</v>
      </c>
      <c r="C8" s="11" t="s">
        <v>1155</v>
      </c>
    </row>
    <row r="9" spans="1:3" s="28" customFormat="1" ht="17" x14ac:dyDescent="0.2">
      <c r="A9" s="15" t="s">
        <v>1156</v>
      </c>
      <c r="B9" s="82" t="s">
        <v>168</v>
      </c>
      <c r="C9" s="65" t="s">
        <v>126</v>
      </c>
    </row>
    <row r="10" spans="1:3" s="28" customFormat="1" ht="17" x14ac:dyDescent="0.2">
      <c r="A10" s="15" t="s">
        <v>1157</v>
      </c>
      <c r="B10" s="82" t="s">
        <v>427</v>
      </c>
      <c r="C10" s="65" t="s">
        <v>264</v>
      </c>
    </row>
    <row r="11" spans="1:3" s="28" customFormat="1" ht="17" x14ac:dyDescent="0.2">
      <c r="A11" s="15" t="s">
        <v>1158</v>
      </c>
      <c r="B11" s="82" t="s">
        <v>428</v>
      </c>
      <c r="C11" s="65" t="s">
        <v>201</v>
      </c>
    </row>
    <row r="12" spans="1:3" s="28" customFormat="1" ht="17" x14ac:dyDescent="0.2">
      <c r="A12" s="15" t="s">
        <v>1159</v>
      </c>
      <c r="B12" s="82" t="s">
        <v>429</v>
      </c>
      <c r="C12" s="65" t="s">
        <v>265</v>
      </c>
    </row>
    <row r="13" spans="1:3" s="28" customFormat="1" ht="19" x14ac:dyDescent="0.2">
      <c r="A13" s="15" t="s">
        <v>1160</v>
      </c>
      <c r="B13" s="82" t="s">
        <v>1168</v>
      </c>
      <c r="C13" s="65" t="s">
        <v>1161</v>
      </c>
    </row>
    <row r="14" spans="1:3" s="28" customFormat="1" ht="17" x14ac:dyDescent="0.2">
      <c r="A14" s="15" t="s">
        <v>1162</v>
      </c>
      <c r="B14" s="82" t="s">
        <v>1163</v>
      </c>
      <c r="C14" s="65" t="s">
        <v>1164</v>
      </c>
    </row>
    <row r="15" spans="1:3" s="28" customFormat="1" ht="18" thickBot="1" x14ac:dyDescent="0.25">
      <c r="A15" s="99" t="s">
        <v>1165</v>
      </c>
      <c r="B15" s="109" t="s">
        <v>1166</v>
      </c>
      <c r="C15" s="106" t="s">
        <v>1167</v>
      </c>
    </row>
    <row r="16" spans="1:3" ht="36" customHeight="1" x14ac:dyDescent="0.2">
      <c r="A16" s="318" t="s">
        <v>1131</v>
      </c>
      <c r="B16" s="319"/>
      <c r="C16" s="319"/>
    </row>
  </sheetData>
  <mergeCells count="1">
    <mergeCell ref="A16:C16"/>
  </mergeCells>
  <pageMargins left="0.75" right="0.75" top="1" bottom="1" header="0.5" footer="0.5"/>
  <pageSetup paperSize="9" orientation="portrait" horizontalDpi="4294967292" verticalDpi="429496729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tt138">
    <tabColor rgb="FFCCFFCC"/>
  </sheetPr>
  <dimension ref="A1:D17"/>
  <sheetViews>
    <sheetView showGridLines="0" zoomScaleNormal="100" workbookViewId="0">
      <selection activeCell="A3" sqref="A3"/>
    </sheetView>
  </sheetViews>
  <sheetFormatPr baseColWidth="10" defaultColWidth="10.6640625" defaultRowHeight="15" customHeight="1" x14ac:dyDescent="0.2"/>
  <cols>
    <col min="1" max="1" width="45.5" style="35" customWidth="1"/>
    <col min="2" max="2" width="7.5" style="35" customWidth="1"/>
    <col min="3" max="4" width="14" style="26" customWidth="1"/>
    <col min="5" max="206" width="14" style="35" customWidth="1"/>
    <col min="207" max="16384" width="10.6640625" style="35"/>
  </cols>
  <sheetData>
    <row r="1" spans="1:4" ht="15" customHeight="1" x14ac:dyDescent="0.2">
      <c r="A1" s="3" t="str">
        <f>HYPERLINK("#'Index'!A1","Back to index")</f>
        <v>Back to index</v>
      </c>
    </row>
    <row r="2" spans="1:4" ht="15" customHeight="1" x14ac:dyDescent="0.2">
      <c r="A2" s="43"/>
      <c r="B2" s="43"/>
    </row>
    <row r="3" spans="1:4" ht="45" customHeight="1" x14ac:dyDescent="0.25">
      <c r="A3" s="245" t="s">
        <v>743</v>
      </c>
      <c r="B3" s="7"/>
    </row>
    <row r="4" spans="1:4" ht="21" customHeight="1" x14ac:dyDescent="0.2">
      <c r="A4" s="44" t="s">
        <v>1169</v>
      </c>
      <c r="B4" s="73"/>
      <c r="C4" s="74"/>
      <c r="D4" s="75"/>
    </row>
    <row r="5" spans="1:4" ht="16" x14ac:dyDescent="0.2">
      <c r="A5" s="85"/>
      <c r="B5" s="85"/>
      <c r="D5" s="112"/>
    </row>
    <row r="6" spans="1:4" s="28" customFormat="1" ht="18" thickBot="1" x14ac:dyDescent="0.25">
      <c r="A6" s="29"/>
      <c r="B6" s="29"/>
      <c r="C6" s="104" t="s">
        <v>306</v>
      </c>
      <c r="D6" s="30" t="s">
        <v>430</v>
      </c>
    </row>
    <row r="7" spans="1:4" s="28" customFormat="1" ht="16" x14ac:dyDescent="0.2">
      <c r="A7" s="118"/>
      <c r="B7" s="118"/>
      <c r="C7" s="107"/>
      <c r="D7" s="119"/>
    </row>
    <row r="8" spans="1:4" s="28" customFormat="1" ht="16" customHeight="1" x14ac:dyDescent="0.2">
      <c r="A8" s="120" t="s">
        <v>177</v>
      </c>
      <c r="B8" s="120" t="s">
        <v>178</v>
      </c>
      <c r="C8" s="121" t="s">
        <v>48</v>
      </c>
      <c r="D8" s="11" t="s">
        <v>261</v>
      </c>
    </row>
    <row r="9" spans="1:4" s="28" customFormat="1" ht="16" customHeight="1" x14ac:dyDescent="0.2">
      <c r="A9" s="15" t="s">
        <v>1170</v>
      </c>
      <c r="B9" s="15" t="s">
        <v>178</v>
      </c>
      <c r="C9" s="82" t="s">
        <v>431</v>
      </c>
      <c r="D9" s="65" t="s">
        <v>266</v>
      </c>
    </row>
    <row r="10" spans="1:4" s="28" customFormat="1" ht="16" customHeight="1" x14ac:dyDescent="0.2">
      <c r="A10" s="15" t="s">
        <v>1171</v>
      </c>
      <c r="B10" s="15" t="s">
        <v>178</v>
      </c>
      <c r="C10" s="82" t="s">
        <v>1177</v>
      </c>
      <c r="D10" s="65" t="s">
        <v>1178</v>
      </c>
    </row>
    <row r="11" spans="1:4" s="28" customFormat="1" ht="16" customHeight="1" x14ac:dyDescent="0.2">
      <c r="A11" s="15" t="s">
        <v>179</v>
      </c>
      <c r="B11" s="15" t="s">
        <v>178</v>
      </c>
      <c r="C11" s="82" t="s">
        <v>1179</v>
      </c>
      <c r="D11" s="65" t="s">
        <v>1180</v>
      </c>
    </row>
    <row r="12" spans="1:4" s="28" customFormat="1" ht="16" customHeight="1" x14ac:dyDescent="0.2">
      <c r="A12" s="15" t="s">
        <v>1172</v>
      </c>
      <c r="B12" s="15" t="s">
        <v>178</v>
      </c>
      <c r="C12" s="82" t="s">
        <v>1181</v>
      </c>
      <c r="D12" s="65" t="s">
        <v>1182</v>
      </c>
    </row>
    <row r="13" spans="1:4" s="28" customFormat="1" ht="16" customHeight="1" x14ac:dyDescent="0.2">
      <c r="A13" s="15" t="s">
        <v>1173</v>
      </c>
      <c r="B13" s="15" t="s">
        <v>178</v>
      </c>
      <c r="C13" s="82" t="s">
        <v>1183</v>
      </c>
      <c r="D13" s="65" t="s">
        <v>0</v>
      </c>
    </row>
    <row r="14" spans="1:4" s="28" customFormat="1" ht="16" customHeight="1" x14ac:dyDescent="0.2">
      <c r="A14" s="15" t="s">
        <v>1174</v>
      </c>
      <c r="B14" s="15" t="s">
        <v>178</v>
      </c>
      <c r="C14" s="82" t="s">
        <v>432</v>
      </c>
      <c r="D14" s="65" t="s">
        <v>267</v>
      </c>
    </row>
    <row r="15" spans="1:4" ht="20" customHeight="1" thickBot="1" x14ac:dyDescent="0.25">
      <c r="A15" s="99" t="s">
        <v>1175</v>
      </c>
      <c r="B15" s="99" t="s">
        <v>180</v>
      </c>
      <c r="C15" s="109" t="s">
        <v>1184</v>
      </c>
      <c r="D15" s="106" t="s">
        <v>1185</v>
      </c>
    </row>
    <row r="16" spans="1:4" ht="24" customHeight="1" x14ac:dyDescent="0.2">
      <c r="A16" s="346" t="s">
        <v>1176</v>
      </c>
      <c r="B16" s="347"/>
      <c r="C16" s="347"/>
      <c r="D16" s="347"/>
    </row>
    <row r="17" spans="1:4" ht="15" customHeight="1" x14ac:dyDescent="0.2">
      <c r="A17" s="348"/>
      <c r="B17" s="348"/>
      <c r="C17" s="348"/>
      <c r="D17" s="348"/>
    </row>
  </sheetData>
  <mergeCells count="2">
    <mergeCell ref="A16:D16"/>
    <mergeCell ref="A17:D17"/>
  </mergeCells>
  <pageMargins left="0.75" right="0.75" top="1" bottom="1" header="0.5" footer="0.5"/>
  <pageSetup paperSize="9" orientation="portrait" horizontalDpi="4294967292" verticalDpi="429496729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tt45">
    <tabColor rgb="FFCCFFCC"/>
  </sheetPr>
  <dimension ref="A1:C16"/>
  <sheetViews>
    <sheetView showGridLines="0" zoomScaleNormal="100" workbookViewId="0">
      <selection activeCell="A3" sqref="A3"/>
    </sheetView>
  </sheetViews>
  <sheetFormatPr baseColWidth="10" defaultColWidth="10.6640625" defaultRowHeight="15" customHeight="1" x14ac:dyDescent="0.2"/>
  <cols>
    <col min="1" max="1" width="45.5" style="35" customWidth="1"/>
    <col min="2" max="3" width="14" style="26" customWidth="1"/>
    <col min="4" max="202" width="14" style="35" customWidth="1"/>
    <col min="203" max="16384" width="10.6640625" style="35"/>
  </cols>
  <sheetData>
    <row r="1" spans="1:3" ht="15" customHeight="1" x14ac:dyDescent="0.2">
      <c r="A1" s="3" t="str">
        <f>HYPERLINK("#'Index'!A1","Back to index")</f>
        <v>Back to index</v>
      </c>
    </row>
    <row r="2" spans="1:3" ht="15" customHeight="1" x14ac:dyDescent="0.2">
      <c r="A2" s="43"/>
    </row>
    <row r="3" spans="1:3" ht="45" customHeight="1" x14ac:dyDescent="0.25">
      <c r="A3" s="245" t="s">
        <v>743</v>
      </c>
    </row>
    <row r="4" spans="1:3" ht="21" customHeight="1" x14ac:dyDescent="0.2">
      <c r="A4" s="44" t="s">
        <v>1596</v>
      </c>
      <c r="B4" s="74"/>
      <c r="C4" s="75"/>
    </row>
    <row r="5" spans="1:3" ht="16" x14ac:dyDescent="0.2">
      <c r="A5" s="85"/>
      <c r="C5" s="112"/>
    </row>
    <row r="6" spans="1:3" s="28" customFormat="1" ht="35" thickBot="1" x14ac:dyDescent="0.25">
      <c r="A6" s="25" t="s">
        <v>915</v>
      </c>
      <c r="B6" s="104" t="s">
        <v>1152</v>
      </c>
      <c r="C6" s="24" t="s">
        <v>1186</v>
      </c>
    </row>
    <row r="7" spans="1:3" s="28" customFormat="1" ht="16" x14ac:dyDescent="0.2">
      <c r="A7" s="118"/>
      <c r="B7" s="107"/>
      <c r="C7" s="119"/>
    </row>
    <row r="8" spans="1:3" s="28" customFormat="1" ht="17" x14ac:dyDescent="0.2">
      <c r="A8" s="120" t="s">
        <v>1035</v>
      </c>
      <c r="B8" s="121" t="s">
        <v>1188</v>
      </c>
      <c r="C8" s="11" t="s">
        <v>1189</v>
      </c>
    </row>
    <row r="9" spans="1:3" s="28" customFormat="1" ht="17" x14ac:dyDescent="0.2">
      <c r="A9" s="15" t="s">
        <v>1156</v>
      </c>
      <c r="B9" s="82" t="s">
        <v>294</v>
      </c>
      <c r="C9" s="65" t="s">
        <v>268</v>
      </c>
    </row>
    <row r="10" spans="1:3" s="28" customFormat="1" ht="17" x14ac:dyDescent="0.2">
      <c r="A10" s="15" t="s">
        <v>1157</v>
      </c>
      <c r="B10" s="82" t="s">
        <v>23</v>
      </c>
      <c r="C10" s="65" t="s">
        <v>269</v>
      </c>
    </row>
    <row r="11" spans="1:3" s="28" customFormat="1" ht="17" x14ac:dyDescent="0.2">
      <c r="A11" s="15" t="s">
        <v>1158</v>
      </c>
      <c r="B11" s="82" t="s">
        <v>28</v>
      </c>
      <c r="C11" s="65" t="s">
        <v>26</v>
      </c>
    </row>
    <row r="12" spans="1:3" s="28" customFormat="1" ht="17" x14ac:dyDescent="0.2">
      <c r="A12" s="15" t="s">
        <v>1159</v>
      </c>
      <c r="B12" s="82" t="s">
        <v>433</v>
      </c>
      <c r="C12" s="65" t="s">
        <v>257</v>
      </c>
    </row>
    <row r="13" spans="1:3" s="28" customFormat="1" ht="17" x14ac:dyDescent="0.2">
      <c r="A13" s="15" t="s">
        <v>1160</v>
      </c>
      <c r="B13" s="82" t="s">
        <v>1190</v>
      </c>
      <c r="C13" s="65" t="s">
        <v>1191</v>
      </c>
    </row>
    <row r="14" spans="1:3" s="28" customFormat="1" ht="17" x14ac:dyDescent="0.2">
      <c r="A14" s="15" t="s">
        <v>1162</v>
      </c>
      <c r="B14" s="82" t="s">
        <v>434</v>
      </c>
      <c r="C14" s="65" t="s">
        <v>270</v>
      </c>
    </row>
    <row r="15" spans="1:3" s="28" customFormat="1" ht="18" thickBot="1" x14ac:dyDescent="0.25">
      <c r="A15" s="99" t="s">
        <v>1165</v>
      </c>
      <c r="B15" s="109" t="s">
        <v>1192</v>
      </c>
      <c r="C15" s="106" t="s">
        <v>1193</v>
      </c>
    </row>
    <row r="16" spans="1:3" ht="23" customHeight="1" x14ac:dyDescent="0.2">
      <c r="A16" s="318" t="s">
        <v>1187</v>
      </c>
      <c r="B16" s="319"/>
      <c r="C16" s="319"/>
    </row>
  </sheetData>
  <mergeCells count="1">
    <mergeCell ref="A16:C16"/>
  </mergeCells>
  <pageMargins left="0.75" right="0.75" top="1" bottom="1" header="0.5" footer="0.5"/>
  <pageSetup paperSize="9" orientation="portrait" horizontalDpi="4294967292" verticalDpi="429496729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tt47">
    <tabColor rgb="FFCCFFCC"/>
  </sheetPr>
  <dimension ref="A1:D25"/>
  <sheetViews>
    <sheetView showGridLines="0" zoomScaleNormal="100" workbookViewId="0">
      <selection activeCell="A3" sqref="A3"/>
    </sheetView>
  </sheetViews>
  <sheetFormatPr baseColWidth="10" defaultColWidth="10.6640625" defaultRowHeight="15" customHeight="1" x14ac:dyDescent="0.2"/>
  <cols>
    <col min="1" max="1" width="45.5" style="35" customWidth="1"/>
    <col min="2" max="3" width="14" style="26" customWidth="1"/>
    <col min="4" max="205" width="14" style="35" customWidth="1"/>
    <col min="206" max="16384" width="10.6640625" style="35"/>
  </cols>
  <sheetData>
    <row r="1" spans="1:4" ht="15" customHeight="1" x14ac:dyDescent="0.2">
      <c r="A1" s="3" t="str">
        <f>HYPERLINK("#'Index'!A1","Back to index")</f>
        <v>Back to index</v>
      </c>
    </row>
    <row r="2" spans="1:4" ht="15" customHeight="1" x14ac:dyDescent="0.2">
      <c r="A2" s="43"/>
    </row>
    <row r="3" spans="1:4" ht="45" customHeight="1" x14ac:dyDescent="0.25">
      <c r="A3" s="245" t="s">
        <v>743</v>
      </c>
    </row>
    <row r="4" spans="1:4" ht="21" customHeight="1" x14ac:dyDescent="0.2">
      <c r="A4" s="44" t="s">
        <v>1194</v>
      </c>
      <c r="B4" s="74"/>
      <c r="C4" s="75"/>
    </row>
    <row r="5" spans="1:4" ht="16" x14ac:dyDescent="0.2">
      <c r="A5" s="85"/>
      <c r="C5" s="112"/>
    </row>
    <row r="6" spans="1:4" s="28" customFormat="1" ht="18" thickBot="1" x14ac:dyDescent="0.25">
      <c r="A6" s="25" t="s">
        <v>915</v>
      </c>
      <c r="B6" s="104" t="s">
        <v>306</v>
      </c>
      <c r="C6" s="30" t="s">
        <v>219</v>
      </c>
    </row>
    <row r="7" spans="1:4" s="50" customFormat="1" ht="16" x14ac:dyDescent="0.2">
      <c r="A7" s="59"/>
      <c r="B7" s="115"/>
      <c r="C7" s="60"/>
      <c r="D7" s="28"/>
    </row>
    <row r="8" spans="1:4" s="36" customFormat="1" ht="17" x14ac:dyDescent="0.2">
      <c r="A8" s="20" t="s">
        <v>1035</v>
      </c>
      <c r="B8" s="168" t="s">
        <v>1195</v>
      </c>
      <c r="C8" s="172" t="s">
        <v>1196</v>
      </c>
      <c r="D8" s="28"/>
    </row>
    <row r="9" spans="1:4" s="28" customFormat="1" ht="17" x14ac:dyDescent="0.2">
      <c r="A9" s="15" t="s">
        <v>1060</v>
      </c>
      <c r="B9" s="82" t="s">
        <v>29</v>
      </c>
      <c r="C9" s="65" t="s">
        <v>271</v>
      </c>
    </row>
    <row r="10" spans="1:4" s="28" customFormat="1" ht="17" x14ac:dyDescent="0.2">
      <c r="A10" s="15" t="s">
        <v>1038</v>
      </c>
      <c r="B10" s="82" t="s">
        <v>182</v>
      </c>
      <c r="C10" s="65" t="s">
        <v>96</v>
      </c>
    </row>
    <row r="11" spans="1:4" s="28" customFormat="1" ht="17" x14ac:dyDescent="0.2">
      <c r="A11" s="15" t="s">
        <v>1039</v>
      </c>
      <c r="B11" s="82" t="s">
        <v>1197</v>
      </c>
      <c r="C11" s="65" t="s">
        <v>1198</v>
      </c>
    </row>
    <row r="12" spans="1:4" s="28" customFormat="1" ht="17" x14ac:dyDescent="0.2">
      <c r="A12" s="113" t="s">
        <v>1040</v>
      </c>
      <c r="B12" s="81" t="s">
        <v>435</v>
      </c>
      <c r="C12" s="66" t="s">
        <v>272</v>
      </c>
    </row>
    <row r="13" spans="1:4" s="50" customFormat="1" ht="16" x14ac:dyDescent="0.2">
      <c r="A13" s="180"/>
      <c r="B13" s="182"/>
      <c r="C13" s="180"/>
      <c r="D13" s="28"/>
    </row>
    <row r="14" spans="1:4" s="36" customFormat="1" ht="17" x14ac:dyDescent="0.2">
      <c r="A14" s="120" t="s">
        <v>1041</v>
      </c>
      <c r="B14" s="121" t="s">
        <v>436</v>
      </c>
      <c r="C14" s="11" t="s">
        <v>273</v>
      </c>
      <c r="D14" s="28"/>
    </row>
    <row r="15" spans="1:4" s="28" customFormat="1" ht="31" customHeight="1" x14ac:dyDescent="0.2">
      <c r="A15" s="15" t="s">
        <v>1042</v>
      </c>
      <c r="B15" s="82" t="s">
        <v>437</v>
      </c>
      <c r="C15" s="65" t="s">
        <v>274</v>
      </c>
    </row>
    <row r="16" spans="1:4" s="28" customFormat="1" ht="17" x14ac:dyDescent="0.2">
      <c r="A16" s="15" t="s">
        <v>1043</v>
      </c>
      <c r="B16" s="82" t="s">
        <v>438</v>
      </c>
      <c r="C16" s="65" t="s">
        <v>275</v>
      </c>
    </row>
    <row r="17" spans="1:4" s="28" customFormat="1" ht="17" x14ac:dyDescent="0.2">
      <c r="A17" s="113" t="s">
        <v>1044</v>
      </c>
      <c r="B17" s="81" t="s">
        <v>439</v>
      </c>
      <c r="C17" s="66" t="s">
        <v>276</v>
      </c>
    </row>
    <row r="18" spans="1:4" s="50" customFormat="1" ht="16" x14ac:dyDescent="0.2">
      <c r="A18" s="180"/>
      <c r="B18" s="182"/>
      <c r="C18" s="180"/>
      <c r="D18" s="28"/>
    </row>
    <row r="19" spans="1:4" s="36" customFormat="1" ht="17" x14ac:dyDescent="0.2">
      <c r="A19" s="120" t="s">
        <v>1199</v>
      </c>
      <c r="B19" s="121" t="s">
        <v>440</v>
      </c>
      <c r="C19" s="11" t="s">
        <v>182</v>
      </c>
      <c r="D19" s="28"/>
    </row>
    <row r="20" spans="1:4" s="28" customFormat="1" ht="17" x14ac:dyDescent="0.2">
      <c r="A20" s="113" t="s">
        <v>1200</v>
      </c>
      <c r="B20" s="81" t="s">
        <v>42</v>
      </c>
      <c r="C20" s="66" t="s">
        <v>277</v>
      </c>
    </row>
    <row r="21" spans="1:4" s="50" customFormat="1" ht="16" x14ac:dyDescent="0.2">
      <c r="A21" s="180"/>
      <c r="B21" s="182"/>
      <c r="C21" s="180"/>
      <c r="D21" s="28"/>
    </row>
    <row r="22" spans="1:4" s="36" customFormat="1" ht="17" x14ac:dyDescent="0.2">
      <c r="A22" s="12" t="s">
        <v>1201</v>
      </c>
      <c r="B22" s="121" t="s">
        <v>441</v>
      </c>
      <c r="C22" s="11" t="s">
        <v>173</v>
      </c>
      <c r="D22" s="28"/>
    </row>
    <row r="23" spans="1:4" s="50" customFormat="1" ht="16" x14ac:dyDescent="0.2">
      <c r="A23" s="178"/>
      <c r="B23" s="179"/>
      <c r="C23" s="178"/>
      <c r="D23" s="28"/>
    </row>
    <row r="24" spans="1:4" s="36" customFormat="1" ht="18" thickBot="1" x14ac:dyDescent="0.25">
      <c r="A24" s="23" t="s">
        <v>1202</v>
      </c>
      <c r="B24" s="169" t="s">
        <v>43</v>
      </c>
      <c r="C24" s="58" t="s">
        <v>278</v>
      </c>
      <c r="D24" s="28"/>
    </row>
    <row r="25" spans="1:4" ht="15" customHeight="1" x14ac:dyDescent="0.2">
      <c r="A25" s="303"/>
      <c r="B25" s="303"/>
      <c r="C25" s="303"/>
    </row>
  </sheetData>
  <mergeCells count="1">
    <mergeCell ref="A25:C25"/>
  </mergeCells>
  <pageMargins left="0.75" right="0.75" top="1" bottom="1" header="0.5" footer="0.5"/>
  <pageSetup paperSize="9" orientation="portrait" horizontalDpi="4294967292" verticalDpi="429496729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tt48">
    <tabColor rgb="FFCCFFCC"/>
  </sheetPr>
  <dimension ref="A1:D18"/>
  <sheetViews>
    <sheetView showGridLines="0" zoomScaleNormal="100" workbookViewId="0">
      <selection activeCell="A3" sqref="A3"/>
    </sheetView>
  </sheetViews>
  <sheetFormatPr baseColWidth="10" defaultColWidth="10.6640625" defaultRowHeight="15" customHeight="1" x14ac:dyDescent="0.2"/>
  <cols>
    <col min="1" max="1" width="45.5" style="35" customWidth="1"/>
    <col min="2" max="3" width="14" style="26" customWidth="1"/>
    <col min="4" max="205" width="14" style="35" customWidth="1"/>
    <col min="206" max="16384" width="10.6640625" style="35"/>
  </cols>
  <sheetData>
    <row r="1" spans="1:4" ht="15" customHeight="1" x14ac:dyDescent="0.2">
      <c r="A1" s="3" t="str">
        <f>HYPERLINK("#'Index'!A1","Back to index")</f>
        <v>Back to index</v>
      </c>
    </row>
    <row r="2" spans="1:4" ht="15" customHeight="1" x14ac:dyDescent="0.2">
      <c r="A2" s="43"/>
    </row>
    <row r="3" spans="1:4" ht="45" customHeight="1" x14ac:dyDescent="0.25">
      <c r="A3" s="245" t="s">
        <v>743</v>
      </c>
    </row>
    <row r="4" spans="1:4" ht="21" customHeight="1" x14ac:dyDescent="0.2">
      <c r="A4" s="235" t="s">
        <v>1203</v>
      </c>
    </row>
    <row r="5" spans="1:4" ht="16" x14ac:dyDescent="0.2">
      <c r="A5" s="85"/>
      <c r="C5" s="112"/>
    </row>
    <row r="6" spans="1:4" s="28" customFormat="1" ht="18" thickBot="1" x14ac:dyDescent="0.25">
      <c r="A6" s="29" t="s">
        <v>9</v>
      </c>
      <c r="B6" s="104" t="s">
        <v>960</v>
      </c>
      <c r="C6" s="30" t="s">
        <v>961</v>
      </c>
    </row>
    <row r="7" spans="1:4" s="28" customFormat="1" ht="16" x14ac:dyDescent="0.2">
      <c r="A7" s="59"/>
      <c r="B7" s="115"/>
      <c r="C7" s="60"/>
    </row>
    <row r="8" spans="1:4" s="28" customFormat="1" ht="17" x14ac:dyDescent="0.2">
      <c r="A8" s="120" t="s">
        <v>995</v>
      </c>
      <c r="B8" s="121" t="s">
        <v>97</v>
      </c>
      <c r="C8" s="11" t="s">
        <v>49</v>
      </c>
    </row>
    <row r="9" spans="1:4" s="28" customFormat="1" ht="17" x14ac:dyDescent="0.2">
      <c r="A9" s="15" t="s">
        <v>972</v>
      </c>
      <c r="B9" s="82" t="s">
        <v>31</v>
      </c>
      <c r="C9" s="65" t="s">
        <v>31</v>
      </c>
    </row>
    <row r="10" spans="1:4" s="28" customFormat="1" ht="17" x14ac:dyDescent="0.2">
      <c r="A10" s="15" t="s">
        <v>1078</v>
      </c>
      <c r="B10" s="82" t="s">
        <v>2</v>
      </c>
      <c r="C10" s="65" t="s">
        <v>26</v>
      </c>
    </row>
    <row r="11" spans="1:4" s="28" customFormat="1" ht="17" x14ac:dyDescent="0.2">
      <c r="A11" s="15" t="s">
        <v>1079</v>
      </c>
      <c r="B11" s="82" t="s">
        <v>5</v>
      </c>
      <c r="C11" s="65" t="s">
        <v>5</v>
      </c>
    </row>
    <row r="12" spans="1:4" s="28" customFormat="1" ht="12" customHeight="1" x14ac:dyDescent="0.2">
      <c r="A12" s="174"/>
      <c r="B12" s="183"/>
      <c r="C12" s="68"/>
    </row>
    <row r="13" spans="1:4" s="50" customFormat="1" ht="17" x14ac:dyDescent="0.2">
      <c r="A13" s="187"/>
      <c r="B13" s="168" t="s">
        <v>14</v>
      </c>
      <c r="C13" s="172" t="s">
        <v>14</v>
      </c>
      <c r="D13" s="28"/>
    </row>
    <row r="14" spans="1:4" s="36" customFormat="1" ht="17" x14ac:dyDescent="0.2">
      <c r="A14" s="120" t="s">
        <v>1080</v>
      </c>
      <c r="B14" s="121" t="s">
        <v>16</v>
      </c>
      <c r="C14" s="11" t="s">
        <v>7</v>
      </c>
      <c r="D14" s="28"/>
    </row>
    <row r="15" spans="1:4" s="28" customFormat="1" ht="17" x14ac:dyDescent="0.2">
      <c r="A15" s="15" t="s">
        <v>1204</v>
      </c>
      <c r="B15" s="82" t="s">
        <v>22</v>
      </c>
      <c r="C15" s="65" t="s">
        <v>22</v>
      </c>
    </row>
    <row r="16" spans="1:4" s="28" customFormat="1" ht="17" x14ac:dyDescent="0.2">
      <c r="A16" s="15" t="s">
        <v>1082</v>
      </c>
      <c r="B16" s="82" t="s">
        <v>97</v>
      </c>
      <c r="C16" s="65" t="s">
        <v>184</v>
      </c>
    </row>
    <row r="17" spans="1:3" s="28" customFormat="1" ht="35" customHeight="1" thickBot="1" x14ac:dyDescent="0.25">
      <c r="A17" s="188"/>
      <c r="B17" s="190" t="s">
        <v>14</v>
      </c>
      <c r="C17" s="189" t="s">
        <v>14</v>
      </c>
    </row>
    <row r="18" spans="1:3" ht="15" customHeight="1" x14ac:dyDescent="0.2">
      <c r="A18" s="303"/>
      <c r="B18" s="303"/>
      <c r="C18" s="303"/>
    </row>
  </sheetData>
  <mergeCells count="1">
    <mergeCell ref="A18:C18"/>
  </mergeCells>
  <pageMargins left="0.75" right="0.75" top="1" bottom="1" header="0.5" footer="0.5"/>
  <pageSetup paperSize="9" orientation="portrait" horizontalDpi="4294967292" verticalDpi="429496729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tt49">
    <tabColor rgb="FFCCFFCC"/>
  </sheetPr>
  <dimension ref="A1:E13"/>
  <sheetViews>
    <sheetView showGridLines="0" zoomScaleNormal="100" workbookViewId="0">
      <selection activeCell="A3" sqref="A3"/>
    </sheetView>
  </sheetViews>
  <sheetFormatPr baseColWidth="10" defaultColWidth="10.6640625" defaultRowHeight="15" customHeight="1" x14ac:dyDescent="0.2"/>
  <cols>
    <col min="1" max="1" width="45.5" style="35" customWidth="1"/>
    <col min="2" max="5" width="14" style="26" customWidth="1"/>
    <col min="6" max="207" width="14" style="35" customWidth="1"/>
    <col min="208" max="16384" width="10.6640625" style="35"/>
  </cols>
  <sheetData>
    <row r="1" spans="1:5" ht="15" customHeight="1" x14ac:dyDescent="0.2">
      <c r="A1" s="3" t="str">
        <f>HYPERLINK("#'Index'!A1","Back to index")</f>
        <v>Back to index</v>
      </c>
    </row>
    <row r="2" spans="1:5" ht="15" customHeight="1" x14ac:dyDescent="0.2">
      <c r="A2" s="43"/>
    </row>
    <row r="3" spans="1:5" ht="45" customHeight="1" x14ac:dyDescent="0.25">
      <c r="A3" s="245" t="s">
        <v>743</v>
      </c>
    </row>
    <row r="4" spans="1:5" ht="21" customHeight="1" x14ac:dyDescent="0.2">
      <c r="A4" s="44" t="s">
        <v>1205</v>
      </c>
      <c r="B4" s="74"/>
      <c r="C4" s="74"/>
      <c r="D4" s="74"/>
      <c r="E4" s="75"/>
    </row>
    <row r="5" spans="1:5" ht="16" x14ac:dyDescent="0.2">
      <c r="A5" s="85"/>
      <c r="E5" s="112"/>
    </row>
    <row r="6" spans="1:5" s="28" customFormat="1" ht="17" x14ac:dyDescent="0.2">
      <c r="A6" s="12" t="s">
        <v>915</v>
      </c>
      <c r="B6" s="172" t="s">
        <v>185</v>
      </c>
      <c r="C6" s="172" t="s">
        <v>186</v>
      </c>
      <c r="D6" s="172" t="s">
        <v>187</v>
      </c>
      <c r="E6" s="172" t="s">
        <v>188</v>
      </c>
    </row>
    <row r="7" spans="1:5" s="28" customFormat="1" ht="16" x14ac:dyDescent="0.2">
      <c r="A7" s="349"/>
      <c r="B7" s="349"/>
      <c r="C7" s="349"/>
      <c r="D7" s="349"/>
      <c r="E7" s="349"/>
    </row>
    <row r="8" spans="1:5" s="28" customFormat="1" ht="17" x14ac:dyDescent="0.2">
      <c r="A8" s="10" t="s">
        <v>1206</v>
      </c>
      <c r="B8" s="191"/>
      <c r="C8" s="191"/>
      <c r="D8" s="191"/>
      <c r="E8" s="11"/>
    </row>
    <row r="9" spans="1:5" s="28" customFormat="1" ht="17" x14ac:dyDescent="0.2">
      <c r="A9" s="15" t="s">
        <v>1207</v>
      </c>
      <c r="B9" s="65" t="s">
        <v>1208</v>
      </c>
      <c r="C9" s="65" t="s">
        <v>1208</v>
      </c>
      <c r="D9" s="65" t="s">
        <v>1207</v>
      </c>
      <c r="E9" s="65" t="s">
        <v>1207</v>
      </c>
    </row>
    <row r="10" spans="1:5" s="28" customFormat="1" ht="17" x14ac:dyDescent="0.2">
      <c r="A10" s="15" t="s">
        <v>1208</v>
      </c>
      <c r="B10" s="65" t="s">
        <v>1209</v>
      </c>
      <c r="C10" s="65" t="s">
        <v>1208</v>
      </c>
      <c r="D10" s="65" t="s">
        <v>1208</v>
      </c>
      <c r="E10" s="65" t="s">
        <v>1207</v>
      </c>
    </row>
    <row r="11" spans="1:5" s="28" customFormat="1" ht="17" x14ac:dyDescent="0.2">
      <c r="A11" s="15" t="s">
        <v>1209</v>
      </c>
      <c r="B11" s="65" t="s">
        <v>1209</v>
      </c>
      <c r="C11" s="65" t="s">
        <v>1209</v>
      </c>
      <c r="D11" s="65" t="s">
        <v>1208</v>
      </c>
      <c r="E11" s="65" t="s">
        <v>1208</v>
      </c>
    </row>
    <row r="12" spans="1:5" s="28" customFormat="1" ht="18" thickBot="1" x14ac:dyDescent="0.25">
      <c r="A12" s="99" t="s">
        <v>1210</v>
      </c>
      <c r="B12" s="106" t="s">
        <v>1209</v>
      </c>
      <c r="C12" s="106" t="s">
        <v>1209</v>
      </c>
      <c r="D12" s="106" t="s">
        <v>1209</v>
      </c>
      <c r="E12" s="106" t="s">
        <v>1208</v>
      </c>
    </row>
    <row r="13" spans="1:5" ht="15" customHeight="1" x14ac:dyDescent="0.2">
      <c r="A13" s="303"/>
      <c r="B13" s="303"/>
      <c r="C13" s="303"/>
      <c r="D13" s="303"/>
      <c r="E13" s="303"/>
    </row>
  </sheetData>
  <mergeCells count="2">
    <mergeCell ref="A7:E7"/>
    <mergeCell ref="A13:E13"/>
  </mergeCells>
  <pageMargins left="0.75" right="0.75" top="1" bottom="1" header="0.5" footer="0.5"/>
  <pageSetup paperSize="9"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tt43">
    <tabColor rgb="FFCCFFCC"/>
  </sheetPr>
  <dimension ref="A1:L30"/>
  <sheetViews>
    <sheetView showGridLines="0" zoomScaleNormal="100" workbookViewId="0">
      <selection activeCell="A3" sqref="A3"/>
    </sheetView>
  </sheetViews>
  <sheetFormatPr baseColWidth="10" defaultColWidth="10.6640625" defaultRowHeight="15" customHeight="1" x14ac:dyDescent="0.2"/>
  <cols>
    <col min="1" max="1" width="29.6640625" style="35" customWidth="1"/>
    <col min="2" max="5" width="14" style="26" customWidth="1"/>
    <col min="6" max="11" width="14" style="35" customWidth="1"/>
    <col min="12" max="12" width="14.5" style="35" customWidth="1"/>
    <col min="13" max="206" width="14" style="35" customWidth="1"/>
    <col min="207" max="16384" width="10.6640625" style="35"/>
  </cols>
  <sheetData>
    <row r="1" spans="1:12" ht="15" customHeight="1" x14ac:dyDescent="0.2">
      <c r="A1" s="3" t="str">
        <f>HYPERLINK("#'Index'!A1","Back to index")</f>
        <v>Back to index</v>
      </c>
    </row>
    <row r="2" spans="1:12" ht="15" customHeight="1" x14ac:dyDescent="0.2">
      <c r="A2" s="40"/>
    </row>
    <row r="3" spans="1:12" ht="45" customHeight="1" x14ac:dyDescent="0.25">
      <c r="A3" s="245" t="s">
        <v>743</v>
      </c>
    </row>
    <row r="4" spans="1:12" ht="21" customHeight="1" x14ac:dyDescent="0.2">
      <c r="A4" s="239" t="s">
        <v>500</v>
      </c>
      <c r="B4" s="54"/>
      <c r="C4" s="54"/>
      <c r="D4" s="54"/>
      <c r="E4" s="55"/>
    </row>
    <row r="5" spans="1:12" ht="16" x14ac:dyDescent="0.2">
      <c r="A5" s="56"/>
      <c r="B5" s="54"/>
      <c r="C5" s="54"/>
      <c r="D5" s="54"/>
      <c r="E5" s="57"/>
    </row>
    <row r="6" spans="1:12" s="28" customFormat="1" ht="103" thickBot="1" x14ac:dyDescent="0.25">
      <c r="A6" s="29" t="s">
        <v>305</v>
      </c>
      <c r="B6" s="30"/>
      <c r="C6" s="24" t="s">
        <v>502</v>
      </c>
      <c r="D6" s="24" t="s">
        <v>503</v>
      </c>
      <c r="E6" s="58" t="s">
        <v>501</v>
      </c>
      <c r="F6" s="24" t="s">
        <v>515</v>
      </c>
      <c r="G6" s="24" t="s">
        <v>514</v>
      </c>
      <c r="H6" s="24" t="s">
        <v>1577</v>
      </c>
      <c r="I6" s="24" t="s">
        <v>1578</v>
      </c>
      <c r="J6" s="58" t="s">
        <v>501</v>
      </c>
      <c r="K6" s="24" t="s">
        <v>516</v>
      </c>
      <c r="L6" s="241" t="s">
        <v>610</v>
      </c>
    </row>
    <row r="7" spans="1:12" s="41" customFormat="1" ht="20" customHeight="1" x14ac:dyDescent="0.2">
      <c r="A7" s="59"/>
      <c r="B7" s="60"/>
      <c r="C7" s="60"/>
      <c r="D7" s="60"/>
      <c r="E7" s="60"/>
      <c r="F7" s="60"/>
      <c r="G7" s="60"/>
      <c r="H7" s="60"/>
      <c r="I7" s="60"/>
      <c r="J7" s="60"/>
      <c r="K7" s="60"/>
      <c r="L7" s="60"/>
    </row>
    <row r="8" spans="1:12" s="42" customFormat="1" ht="17" customHeight="1" x14ac:dyDescent="0.2">
      <c r="A8" s="293" t="s">
        <v>504</v>
      </c>
      <c r="B8" s="61" t="s">
        <v>219</v>
      </c>
      <c r="C8" s="61" t="s">
        <v>505</v>
      </c>
      <c r="D8" s="61" t="s">
        <v>517</v>
      </c>
      <c r="E8" s="62" t="s">
        <v>518</v>
      </c>
      <c r="F8" s="61" t="s">
        <v>519</v>
      </c>
      <c r="G8" s="61"/>
      <c r="H8" s="61" t="s">
        <v>520</v>
      </c>
      <c r="I8" s="61" t="s">
        <v>521</v>
      </c>
      <c r="J8" s="62" t="s">
        <v>522</v>
      </c>
      <c r="K8" s="61" t="s">
        <v>523</v>
      </c>
      <c r="L8" s="62" t="s">
        <v>524</v>
      </c>
    </row>
    <row r="9" spans="1:12" s="42" customFormat="1" ht="17" customHeight="1" x14ac:dyDescent="0.2">
      <c r="A9" s="294"/>
      <c r="B9" s="63" t="s">
        <v>306</v>
      </c>
      <c r="C9" s="63" t="s">
        <v>506</v>
      </c>
      <c r="D9" s="63" t="s">
        <v>527</v>
      </c>
      <c r="E9" s="64" t="s">
        <v>528</v>
      </c>
      <c r="F9" s="63" t="s">
        <v>529</v>
      </c>
      <c r="G9" s="63"/>
      <c r="H9" s="63" t="s">
        <v>530</v>
      </c>
      <c r="I9" s="63" t="s">
        <v>531</v>
      </c>
      <c r="J9" s="64" t="s">
        <v>525</v>
      </c>
      <c r="K9" s="63" t="s">
        <v>532</v>
      </c>
      <c r="L9" s="64" t="s">
        <v>526</v>
      </c>
    </row>
    <row r="10" spans="1:12" s="42" customFormat="1" ht="26" customHeight="1" x14ac:dyDescent="0.2">
      <c r="A10" s="294"/>
      <c r="B10" s="65" t="s">
        <v>508</v>
      </c>
      <c r="C10" s="65" t="s">
        <v>506</v>
      </c>
      <c r="D10" s="65" t="s">
        <v>527</v>
      </c>
      <c r="E10" s="66" t="s">
        <v>528</v>
      </c>
      <c r="F10" s="65" t="s">
        <v>0</v>
      </c>
      <c r="G10" s="65"/>
      <c r="H10" s="65" t="s">
        <v>0</v>
      </c>
      <c r="I10" s="65" t="s">
        <v>0</v>
      </c>
      <c r="J10" s="66" t="s">
        <v>528</v>
      </c>
      <c r="K10" s="65" t="s">
        <v>532</v>
      </c>
      <c r="L10" s="66" t="s">
        <v>535</v>
      </c>
    </row>
    <row r="11" spans="1:12" s="42" customFormat="1" ht="35" customHeight="1" x14ac:dyDescent="0.2">
      <c r="A11" s="295"/>
      <c r="B11" s="65" t="s">
        <v>509</v>
      </c>
      <c r="C11" s="65" t="s">
        <v>506</v>
      </c>
      <c r="D11" s="65" t="s">
        <v>527</v>
      </c>
      <c r="E11" s="66" t="s">
        <v>528</v>
      </c>
      <c r="F11" s="65" t="s">
        <v>536</v>
      </c>
      <c r="G11" s="65"/>
      <c r="H11" s="65" t="s">
        <v>537</v>
      </c>
      <c r="I11" s="65" t="s">
        <v>536</v>
      </c>
      <c r="J11" s="66" t="s">
        <v>533</v>
      </c>
      <c r="K11" s="65" t="s">
        <v>532</v>
      </c>
      <c r="L11" s="66" t="s">
        <v>534</v>
      </c>
    </row>
    <row r="12" spans="1:12" s="28" customFormat="1" ht="17" customHeight="1" x14ac:dyDescent="0.2">
      <c r="A12" s="296" t="s">
        <v>507</v>
      </c>
      <c r="B12" s="65" t="s">
        <v>219</v>
      </c>
      <c r="C12" s="65" t="s">
        <v>0</v>
      </c>
      <c r="D12" s="65" t="s">
        <v>0</v>
      </c>
      <c r="E12" s="66" t="s">
        <v>0</v>
      </c>
      <c r="F12" s="65" t="s">
        <v>0</v>
      </c>
      <c r="G12" s="65" t="s">
        <v>0</v>
      </c>
      <c r="H12" s="65" t="s">
        <v>0</v>
      </c>
      <c r="I12" s="65" t="s">
        <v>0</v>
      </c>
      <c r="J12" s="66" t="s">
        <v>0</v>
      </c>
      <c r="K12" s="65" t="s">
        <v>0</v>
      </c>
      <c r="L12" s="66" t="s">
        <v>0</v>
      </c>
    </row>
    <row r="13" spans="1:12" s="28" customFormat="1" ht="17" customHeight="1" x14ac:dyDescent="0.2">
      <c r="A13" s="297"/>
      <c r="B13" s="63" t="s">
        <v>306</v>
      </c>
      <c r="C13" s="63" t="s">
        <v>510</v>
      </c>
      <c r="D13" s="63" t="s">
        <v>539</v>
      </c>
      <c r="E13" s="64" t="s">
        <v>540</v>
      </c>
      <c r="F13" s="63" t="s">
        <v>541</v>
      </c>
      <c r="G13" s="63"/>
      <c r="H13" s="63" t="s">
        <v>0</v>
      </c>
      <c r="I13" s="63" t="s">
        <v>542</v>
      </c>
      <c r="J13" s="64" t="s">
        <v>543</v>
      </c>
      <c r="K13" s="63" t="s">
        <v>544</v>
      </c>
      <c r="L13" s="64" t="s">
        <v>545</v>
      </c>
    </row>
    <row r="14" spans="1:12" s="28" customFormat="1" ht="17" customHeight="1" x14ac:dyDescent="0.2">
      <c r="A14" s="297"/>
      <c r="B14" s="14" t="s">
        <v>508</v>
      </c>
      <c r="C14" s="65" t="s">
        <v>510</v>
      </c>
      <c r="D14" s="65" t="s">
        <v>539</v>
      </c>
      <c r="E14" s="66" t="s">
        <v>540</v>
      </c>
      <c r="F14" s="65" t="s">
        <v>0</v>
      </c>
      <c r="G14" s="65"/>
      <c r="H14" s="65" t="s">
        <v>0</v>
      </c>
      <c r="I14" s="65" t="s">
        <v>0</v>
      </c>
      <c r="J14" s="66" t="s">
        <v>540</v>
      </c>
      <c r="K14" s="65" t="s">
        <v>544</v>
      </c>
      <c r="L14" s="66" t="s">
        <v>546</v>
      </c>
    </row>
    <row r="15" spans="1:12" s="28" customFormat="1" ht="17" customHeight="1" x14ac:dyDescent="0.2">
      <c r="A15" s="298"/>
      <c r="B15" s="14" t="s">
        <v>509</v>
      </c>
      <c r="C15" s="65" t="s">
        <v>510</v>
      </c>
      <c r="D15" s="65" t="s">
        <v>539</v>
      </c>
      <c r="E15" s="66" t="s">
        <v>540</v>
      </c>
      <c r="F15" s="65" t="s">
        <v>0</v>
      </c>
      <c r="G15" s="65"/>
      <c r="H15" s="65" t="s">
        <v>0</v>
      </c>
      <c r="I15" s="65" t="s">
        <v>0</v>
      </c>
      <c r="J15" s="66" t="s">
        <v>540</v>
      </c>
      <c r="K15" s="65" t="s">
        <v>544</v>
      </c>
      <c r="L15" s="66" t="s">
        <v>546</v>
      </c>
    </row>
    <row r="16" spans="1:12" s="28" customFormat="1" ht="17" customHeight="1" x14ac:dyDescent="0.2">
      <c r="A16" s="296" t="s">
        <v>513</v>
      </c>
      <c r="B16" s="65" t="s">
        <v>219</v>
      </c>
      <c r="C16" s="65" t="s">
        <v>511</v>
      </c>
      <c r="D16" s="65" t="s">
        <v>547</v>
      </c>
      <c r="E16" s="66" t="s">
        <v>548</v>
      </c>
      <c r="F16" s="65" t="s">
        <v>549</v>
      </c>
      <c r="G16" s="65"/>
      <c r="H16" s="65" t="s">
        <v>550</v>
      </c>
      <c r="I16" s="65" t="s">
        <v>551</v>
      </c>
      <c r="J16" s="66" t="s">
        <v>552</v>
      </c>
      <c r="K16" s="65" t="s">
        <v>553</v>
      </c>
      <c r="L16" s="66" t="s">
        <v>538</v>
      </c>
    </row>
    <row r="17" spans="1:12" s="28" customFormat="1" ht="17" customHeight="1" x14ac:dyDescent="0.2">
      <c r="A17" s="297"/>
      <c r="B17" s="63" t="s">
        <v>306</v>
      </c>
      <c r="C17" s="63" t="s">
        <v>512</v>
      </c>
      <c r="D17" s="63" t="s">
        <v>555</v>
      </c>
      <c r="E17" s="64" t="s">
        <v>556</v>
      </c>
      <c r="F17" s="63" t="s">
        <v>557</v>
      </c>
      <c r="G17" s="63"/>
      <c r="H17" s="63" t="s">
        <v>558</v>
      </c>
      <c r="I17" s="63" t="s">
        <v>559</v>
      </c>
      <c r="J17" s="64" t="s">
        <v>560</v>
      </c>
      <c r="K17" s="63" t="s">
        <v>553</v>
      </c>
      <c r="L17" s="64" t="s">
        <v>554</v>
      </c>
    </row>
    <row r="18" spans="1:12" s="28" customFormat="1" ht="17" customHeight="1" x14ac:dyDescent="0.2">
      <c r="A18" s="297"/>
      <c r="B18" s="14" t="s">
        <v>508</v>
      </c>
      <c r="C18" s="65" t="s">
        <v>512</v>
      </c>
      <c r="D18" s="65" t="s">
        <v>555</v>
      </c>
      <c r="E18" s="66" t="s">
        <v>556</v>
      </c>
      <c r="F18" s="65" t="s">
        <v>0</v>
      </c>
      <c r="G18" s="65"/>
      <c r="H18" s="65" t="s">
        <v>0</v>
      </c>
      <c r="I18" s="65" t="s">
        <v>0</v>
      </c>
      <c r="J18" s="66" t="s">
        <v>556</v>
      </c>
      <c r="K18" s="65" t="s">
        <v>553</v>
      </c>
      <c r="L18" s="66" t="s">
        <v>561</v>
      </c>
    </row>
    <row r="19" spans="1:12" s="28" customFormat="1" ht="17" customHeight="1" x14ac:dyDescent="0.2">
      <c r="A19" s="298"/>
      <c r="B19" s="14" t="s">
        <v>509</v>
      </c>
      <c r="C19" s="14" t="s">
        <v>512</v>
      </c>
      <c r="D19" s="65" t="s">
        <v>555</v>
      </c>
      <c r="E19" s="66" t="s">
        <v>556</v>
      </c>
      <c r="F19" s="65" t="s">
        <v>564</v>
      </c>
      <c r="G19" s="65"/>
      <c r="H19" s="65" t="s">
        <v>565</v>
      </c>
      <c r="I19" s="65" t="s">
        <v>564</v>
      </c>
      <c r="J19" s="66" t="s">
        <v>562</v>
      </c>
      <c r="K19" s="65" t="s">
        <v>553</v>
      </c>
      <c r="L19" s="66" t="s">
        <v>563</v>
      </c>
    </row>
    <row r="20" spans="1:12" s="28" customFormat="1" ht="17" customHeight="1" x14ac:dyDescent="0.2">
      <c r="A20" s="296" t="s">
        <v>566</v>
      </c>
      <c r="B20" s="65" t="s">
        <v>219</v>
      </c>
      <c r="C20" s="65" t="s">
        <v>593</v>
      </c>
      <c r="D20" s="65" t="s">
        <v>594</v>
      </c>
      <c r="E20" s="66" t="s">
        <v>595</v>
      </c>
      <c r="F20" s="65" t="s">
        <v>596</v>
      </c>
      <c r="G20" s="65"/>
      <c r="H20" s="65" t="s">
        <v>597</v>
      </c>
      <c r="I20" s="65" t="s">
        <v>598</v>
      </c>
      <c r="J20" s="66" t="s">
        <v>587</v>
      </c>
      <c r="K20" s="65" t="s">
        <v>553</v>
      </c>
      <c r="L20" s="66" t="s">
        <v>588</v>
      </c>
    </row>
    <row r="21" spans="1:12" s="28" customFormat="1" ht="17" customHeight="1" x14ac:dyDescent="0.2">
      <c r="A21" s="297"/>
      <c r="B21" s="63" t="s">
        <v>306</v>
      </c>
      <c r="C21" s="63" t="s">
        <v>593</v>
      </c>
      <c r="D21" s="63" t="s">
        <v>599</v>
      </c>
      <c r="E21" s="64" t="s">
        <v>600</v>
      </c>
      <c r="F21" s="63" t="s">
        <v>601</v>
      </c>
      <c r="G21" s="63"/>
      <c r="H21" s="63" t="s">
        <v>602</v>
      </c>
      <c r="I21" s="63" t="s">
        <v>603</v>
      </c>
      <c r="J21" s="64" t="s">
        <v>589</v>
      </c>
      <c r="K21" s="63" t="s">
        <v>553</v>
      </c>
      <c r="L21" s="64" t="s">
        <v>590</v>
      </c>
    </row>
    <row r="22" spans="1:12" s="28" customFormat="1" ht="17" customHeight="1" x14ac:dyDescent="0.2">
      <c r="A22" s="297"/>
      <c r="B22" s="14" t="s">
        <v>508</v>
      </c>
      <c r="C22" s="65" t="s">
        <v>593</v>
      </c>
      <c r="D22" s="65" t="s">
        <v>599</v>
      </c>
      <c r="E22" s="66" t="s">
        <v>600</v>
      </c>
      <c r="F22" s="65" t="s">
        <v>0</v>
      </c>
      <c r="G22" s="65"/>
      <c r="H22" s="65" t="s">
        <v>0</v>
      </c>
      <c r="I22" s="65" t="s">
        <v>0</v>
      </c>
      <c r="J22" s="66" t="s">
        <v>600</v>
      </c>
      <c r="K22" s="65" t="s">
        <v>553</v>
      </c>
      <c r="L22" s="66" t="s">
        <v>604</v>
      </c>
    </row>
    <row r="23" spans="1:12" s="28" customFormat="1" ht="17" customHeight="1" x14ac:dyDescent="0.2">
      <c r="A23" s="298"/>
      <c r="B23" s="14" t="s">
        <v>509</v>
      </c>
      <c r="C23" s="65" t="s">
        <v>593</v>
      </c>
      <c r="D23" s="65" t="s">
        <v>599</v>
      </c>
      <c r="E23" s="66" t="s">
        <v>600</v>
      </c>
      <c r="F23" s="65" t="s">
        <v>511</v>
      </c>
      <c r="G23" s="65"/>
      <c r="H23" s="65" t="s">
        <v>605</v>
      </c>
      <c r="I23" s="65" t="s">
        <v>511</v>
      </c>
      <c r="J23" s="66" t="s">
        <v>591</v>
      </c>
      <c r="K23" s="65" t="s">
        <v>553</v>
      </c>
      <c r="L23" s="66" t="s">
        <v>592</v>
      </c>
    </row>
    <row r="24" spans="1:12" s="28" customFormat="1" ht="17" customHeight="1" x14ac:dyDescent="0.2">
      <c r="A24" s="287" t="s">
        <v>567</v>
      </c>
      <c r="B24" s="65" t="s">
        <v>219</v>
      </c>
      <c r="C24" s="65" t="s">
        <v>607</v>
      </c>
      <c r="D24" s="65" t="s">
        <v>608</v>
      </c>
      <c r="E24" s="66" t="s">
        <v>609</v>
      </c>
      <c r="F24" s="65" t="s">
        <v>537</v>
      </c>
      <c r="G24" s="65" t="s">
        <v>574</v>
      </c>
      <c r="H24" s="65"/>
      <c r="I24" s="65"/>
      <c r="J24" s="66" t="s">
        <v>606</v>
      </c>
      <c r="K24" s="65" t="s">
        <v>0</v>
      </c>
      <c r="L24" s="66" t="s">
        <v>606</v>
      </c>
    </row>
    <row r="25" spans="1:12" s="28" customFormat="1" ht="17" customHeight="1" x14ac:dyDescent="0.2">
      <c r="A25" s="288"/>
      <c r="B25" s="233" t="s">
        <v>306</v>
      </c>
      <c r="C25" s="233" t="s">
        <v>0</v>
      </c>
      <c r="D25" s="233" t="s">
        <v>0</v>
      </c>
      <c r="E25" s="234" t="s">
        <v>0</v>
      </c>
      <c r="F25" s="233" t="s">
        <v>0</v>
      </c>
      <c r="G25" s="233" t="s">
        <v>0</v>
      </c>
      <c r="H25" s="233"/>
      <c r="I25" s="233"/>
      <c r="J25" s="234" t="s">
        <v>0</v>
      </c>
      <c r="K25" s="233" t="s">
        <v>0</v>
      </c>
      <c r="L25" s="234" t="s">
        <v>0</v>
      </c>
    </row>
    <row r="26" spans="1:12" s="28" customFormat="1" ht="17" customHeight="1" x14ac:dyDescent="0.2">
      <c r="A26" s="288"/>
      <c r="B26" s="14" t="s">
        <v>508</v>
      </c>
      <c r="C26" s="65" t="s">
        <v>0</v>
      </c>
      <c r="D26" s="65" t="s">
        <v>0</v>
      </c>
      <c r="E26" s="66" t="s">
        <v>0</v>
      </c>
      <c r="F26" s="65" t="s">
        <v>0</v>
      </c>
      <c r="G26" s="65" t="s">
        <v>0</v>
      </c>
      <c r="H26" s="65"/>
      <c r="I26" s="65"/>
      <c r="J26" s="66" t="s">
        <v>0</v>
      </c>
      <c r="K26" s="65" t="s">
        <v>0</v>
      </c>
      <c r="L26" s="66" t="s">
        <v>0</v>
      </c>
    </row>
    <row r="27" spans="1:12" s="28" customFormat="1" ht="17" customHeight="1" thickBot="1" x14ac:dyDescent="0.25">
      <c r="A27" s="288"/>
      <c r="B27" s="22" t="s">
        <v>509</v>
      </c>
      <c r="C27" s="67" t="s">
        <v>0</v>
      </c>
      <c r="D27" s="67" t="s">
        <v>0</v>
      </c>
      <c r="E27" s="68" t="s">
        <v>0</v>
      </c>
      <c r="F27" s="67" t="s">
        <v>0</v>
      </c>
      <c r="G27" s="67" t="s">
        <v>0</v>
      </c>
      <c r="H27" s="67"/>
      <c r="I27" s="67"/>
      <c r="J27" s="68" t="s">
        <v>0</v>
      </c>
      <c r="K27" s="67" t="s">
        <v>0</v>
      </c>
      <c r="L27" s="68" t="s">
        <v>0</v>
      </c>
    </row>
    <row r="28" spans="1:12" ht="17" customHeight="1" x14ac:dyDescent="0.2">
      <c r="A28" s="289" t="s">
        <v>501</v>
      </c>
      <c r="B28" s="69" t="s">
        <v>219</v>
      </c>
      <c r="C28" s="69" t="s">
        <v>568</v>
      </c>
      <c r="D28" s="69" t="s">
        <v>572</v>
      </c>
      <c r="E28" s="69" t="s">
        <v>569</v>
      </c>
      <c r="F28" s="69" t="s">
        <v>573</v>
      </c>
      <c r="G28" s="69" t="s">
        <v>574</v>
      </c>
      <c r="H28" s="69" t="s">
        <v>575</v>
      </c>
      <c r="I28" s="69" t="s">
        <v>576</v>
      </c>
      <c r="J28" s="69" t="s">
        <v>570</v>
      </c>
      <c r="K28" s="69" t="s">
        <v>577</v>
      </c>
      <c r="L28" s="69" t="s">
        <v>571</v>
      </c>
    </row>
    <row r="29" spans="1:12" ht="17" customHeight="1" thickBot="1" x14ac:dyDescent="0.25">
      <c r="A29" s="290"/>
      <c r="B29" s="70" t="s">
        <v>306</v>
      </c>
      <c r="C29" s="70" t="s">
        <v>578</v>
      </c>
      <c r="D29" s="70" t="s">
        <v>582</v>
      </c>
      <c r="E29" s="70" t="s">
        <v>579</v>
      </c>
      <c r="F29" s="70" t="s">
        <v>583</v>
      </c>
      <c r="G29" s="70" t="s">
        <v>0</v>
      </c>
      <c r="H29" s="70" t="s">
        <v>584</v>
      </c>
      <c r="I29" s="70" t="s">
        <v>585</v>
      </c>
      <c r="J29" s="70" t="s">
        <v>580</v>
      </c>
      <c r="K29" s="70" t="s">
        <v>586</v>
      </c>
      <c r="L29" s="70" t="s">
        <v>581</v>
      </c>
    </row>
    <row r="30" spans="1:12" ht="78" customHeight="1" x14ac:dyDescent="0.2">
      <c r="A30" s="291" t="s">
        <v>1579</v>
      </c>
      <c r="B30" s="292"/>
      <c r="C30" s="292"/>
      <c r="D30" s="292"/>
      <c r="E30" s="292"/>
      <c r="F30" s="292"/>
      <c r="G30" s="292"/>
      <c r="H30" s="292"/>
      <c r="I30" s="292"/>
      <c r="J30" s="292"/>
      <c r="K30" s="292"/>
      <c r="L30" s="292"/>
    </row>
  </sheetData>
  <mergeCells count="7">
    <mergeCell ref="A24:A27"/>
    <mergeCell ref="A28:A29"/>
    <mergeCell ref="A30:L30"/>
    <mergeCell ref="A8:A11"/>
    <mergeCell ref="A12:A15"/>
    <mergeCell ref="A16:A19"/>
    <mergeCell ref="A20:A23"/>
  </mergeCells>
  <pageMargins left="0.75" right="0.75" top="1" bottom="1" header="0.5" footer="0.5"/>
  <pageSetup paperSize="9" orientation="portrait" horizontalDpi="4294967292" verticalDpi="429496729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tt50">
    <tabColor rgb="FFCCFFCC"/>
  </sheetPr>
  <dimension ref="A1:E37"/>
  <sheetViews>
    <sheetView showGridLines="0" zoomScaleNormal="100" workbookViewId="0">
      <selection activeCell="A3" sqref="A3"/>
    </sheetView>
  </sheetViews>
  <sheetFormatPr baseColWidth="10" defaultColWidth="10.6640625" defaultRowHeight="15" customHeight="1" x14ac:dyDescent="0.2"/>
  <cols>
    <col min="1" max="1" width="45.5" style="35" customWidth="1"/>
    <col min="2" max="4" width="14" style="26" customWidth="1"/>
    <col min="5" max="206" width="14" style="35" customWidth="1"/>
    <col min="207" max="16384" width="10.6640625" style="35"/>
  </cols>
  <sheetData>
    <row r="1" spans="1:5" ht="15" customHeight="1" x14ac:dyDescent="0.2">
      <c r="A1" s="3" t="str">
        <f>HYPERLINK("#'Index'!A1","Back to index")</f>
        <v>Back to index</v>
      </c>
    </row>
    <row r="2" spans="1:5" ht="15" customHeight="1" x14ac:dyDescent="0.2">
      <c r="A2" s="43"/>
    </row>
    <row r="3" spans="1:5" ht="45" customHeight="1" x14ac:dyDescent="0.25">
      <c r="A3" s="245" t="s">
        <v>743</v>
      </c>
    </row>
    <row r="4" spans="1:5" ht="61" customHeight="1" x14ac:dyDescent="0.2">
      <c r="A4" s="351" t="s">
        <v>1268</v>
      </c>
      <c r="B4" s="351"/>
      <c r="C4" s="351"/>
      <c r="D4" s="352"/>
    </row>
    <row r="5" spans="1:5" ht="18" customHeight="1" x14ac:dyDescent="0.2">
      <c r="A5" s="270"/>
      <c r="B5" s="270"/>
      <c r="C5" s="270"/>
      <c r="D5" s="270"/>
    </row>
    <row r="6" spans="1:5" s="28" customFormat="1" ht="35" thickBot="1" x14ac:dyDescent="0.25">
      <c r="A6" s="25" t="s">
        <v>1271</v>
      </c>
      <c r="B6" s="24" t="s">
        <v>1269</v>
      </c>
      <c r="C6" s="104" t="s">
        <v>992</v>
      </c>
      <c r="D6" s="24" t="s">
        <v>1270</v>
      </c>
    </row>
    <row r="7" spans="1:5" s="50" customFormat="1" ht="16" x14ac:dyDescent="0.2">
      <c r="A7" s="59"/>
      <c r="B7" s="60"/>
      <c r="C7" s="193"/>
      <c r="D7" s="60"/>
      <c r="E7" s="28"/>
    </row>
    <row r="8" spans="1:5" s="36" customFormat="1" ht="17" x14ac:dyDescent="0.2">
      <c r="A8" s="10" t="s">
        <v>1035</v>
      </c>
      <c r="B8" s="11" t="s">
        <v>23</v>
      </c>
      <c r="C8" s="168" t="s">
        <v>1272</v>
      </c>
      <c r="D8" s="172" t="s">
        <v>1273</v>
      </c>
      <c r="E8" s="28"/>
    </row>
    <row r="9" spans="1:5" s="50" customFormat="1" ht="16" x14ac:dyDescent="0.2">
      <c r="A9" s="180"/>
      <c r="B9" s="180"/>
      <c r="C9" s="182"/>
      <c r="D9" s="180"/>
      <c r="E9" s="28"/>
    </row>
    <row r="10" spans="1:5" s="36" customFormat="1" ht="30" customHeight="1" x14ac:dyDescent="0.2">
      <c r="A10" s="120" t="s">
        <v>1036</v>
      </c>
      <c r="B10" s="11" t="s">
        <v>11</v>
      </c>
      <c r="C10" s="121" t="s">
        <v>1274</v>
      </c>
      <c r="D10" s="11" t="s">
        <v>1275</v>
      </c>
      <c r="E10" s="28"/>
    </row>
    <row r="11" spans="1:5" s="28" customFormat="1" ht="17" x14ac:dyDescent="0.2">
      <c r="A11" s="15" t="s">
        <v>1037</v>
      </c>
      <c r="B11" s="65" t="s">
        <v>12</v>
      </c>
      <c r="C11" s="82" t="s">
        <v>1276</v>
      </c>
      <c r="D11" s="65" t="s">
        <v>1277</v>
      </c>
    </row>
    <row r="12" spans="1:5" s="28" customFormat="1" ht="17" x14ac:dyDescent="0.2">
      <c r="A12" s="15" t="s">
        <v>1038</v>
      </c>
      <c r="B12" s="65" t="s">
        <v>24</v>
      </c>
      <c r="C12" s="82" t="s">
        <v>1278</v>
      </c>
      <c r="D12" s="65" t="s">
        <v>1279</v>
      </c>
    </row>
    <row r="13" spans="1:5" s="28" customFormat="1" ht="17" x14ac:dyDescent="0.2">
      <c r="A13" s="15" t="s">
        <v>1039</v>
      </c>
      <c r="B13" s="65" t="s">
        <v>4</v>
      </c>
      <c r="C13" s="82" t="s">
        <v>1280</v>
      </c>
      <c r="D13" s="65" t="s">
        <v>1281</v>
      </c>
    </row>
    <row r="14" spans="1:5" s="28" customFormat="1" ht="17" x14ac:dyDescent="0.2">
      <c r="A14" s="113" t="s">
        <v>1040</v>
      </c>
      <c r="B14" s="65"/>
      <c r="C14" s="81" t="s">
        <v>1282</v>
      </c>
      <c r="D14" s="66" t="s">
        <v>1283</v>
      </c>
    </row>
    <row r="15" spans="1:5" s="50" customFormat="1" ht="16" x14ac:dyDescent="0.2">
      <c r="A15" s="180"/>
      <c r="B15" s="180"/>
      <c r="C15" s="182"/>
      <c r="D15" s="180"/>
      <c r="E15" s="28"/>
    </row>
    <row r="16" spans="1:5" s="36" customFormat="1" ht="17" x14ac:dyDescent="0.2">
      <c r="A16" s="120" t="s">
        <v>1041</v>
      </c>
      <c r="B16" s="11" t="s">
        <v>1</v>
      </c>
      <c r="C16" s="121" t="s">
        <v>1284</v>
      </c>
      <c r="D16" s="11" t="s">
        <v>1285</v>
      </c>
      <c r="E16" s="28"/>
    </row>
    <row r="17" spans="1:5" s="28" customFormat="1" ht="33" customHeight="1" x14ac:dyDescent="0.2">
      <c r="A17" s="28" t="s">
        <v>1042</v>
      </c>
      <c r="B17" s="61" t="s">
        <v>3</v>
      </c>
      <c r="C17" s="194" t="s">
        <v>1286</v>
      </c>
      <c r="D17" s="61" t="s">
        <v>1287</v>
      </c>
    </row>
    <row r="18" spans="1:5" s="28" customFormat="1" ht="17" x14ac:dyDescent="0.2">
      <c r="A18" s="15" t="s">
        <v>1043</v>
      </c>
      <c r="B18" s="65" t="s">
        <v>22</v>
      </c>
      <c r="C18" s="82" t="s">
        <v>1288</v>
      </c>
      <c r="D18" s="65" t="s">
        <v>1289</v>
      </c>
    </row>
    <row r="19" spans="1:5" s="50" customFormat="1" ht="17" x14ac:dyDescent="0.2">
      <c r="A19" s="113" t="s">
        <v>1044</v>
      </c>
      <c r="B19" s="65"/>
      <c r="C19" s="81" t="s">
        <v>1290</v>
      </c>
      <c r="D19" s="66" t="s">
        <v>1291</v>
      </c>
      <c r="E19" s="28"/>
    </row>
    <row r="20" spans="1:5" s="50" customFormat="1" ht="16" x14ac:dyDescent="0.2">
      <c r="A20" s="180"/>
      <c r="B20" s="180"/>
      <c r="C20" s="182"/>
      <c r="D20" s="180"/>
      <c r="E20" s="28"/>
    </row>
    <row r="21" spans="1:5" s="28" customFormat="1" ht="31" customHeight="1" x14ac:dyDescent="0.2">
      <c r="A21" s="122" t="s">
        <v>1045</v>
      </c>
      <c r="B21" s="61" t="s">
        <v>25</v>
      </c>
      <c r="C21" s="194" t="s">
        <v>1292</v>
      </c>
      <c r="D21" s="61" t="s">
        <v>1293</v>
      </c>
    </row>
    <row r="22" spans="1:5" s="28" customFormat="1" ht="17" x14ac:dyDescent="0.2">
      <c r="A22" s="15" t="s">
        <v>1046</v>
      </c>
      <c r="B22" s="65" t="s">
        <v>5</v>
      </c>
      <c r="C22" s="82" t="s">
        <v>1294</v>
      </c>
      <c r="D22" s="65" t="s">
        <v>1295</v>
      </c>
    </row>
    <row r="23" spans="1:5" s="28" customFormat="1" ht="17" x14ac:dyDescent="0.2">
      <c r="A23" s="15" t="s">
        <v>1047</v>
      </c>
      <c r="B23" s="65" t="s">
        <v>5</v>
      </c>
      <c r="C23" s="82" t="s">
        <v>1296</v>
      </c>
      <c r="D23" s="65" t="s">
        <v>1297</v>
      </c>
    </row>
    <row r="24" spans="1:5" s="28" customFormat="1" ht="17" x14ac:dyDescent="0.2">
      <c r="A24" s="15" t="s">
        <v>1048</v>
      </c>
      <c r="B24" s="65" t="s">
        <v>19</v>
      </c>
      <c r="C24" s="82" t="s">
        <v>442</v>
      </c>
      <c r="D24" s="65" t="s">
        <v>285</v>
      </c>
    </row>
    <row r="25" spans="1:5" s="28" customFormat="1" ht="17" x14ac:dyDescent="0.2">
      <c r="A25" s="15" t="s">
        <v>1049</v>
      </c>
      <c r="B25" s="65" t="s">
        <v>19</v>
      </c>
      <c r="C25" s="82" t="s">
        <v>1298</v>
      </c>
      <c r="D25" s="65" t="s">
        <v>286</v>
      </c>
    </row>
    <row r="26" spans="1:5" s="50" customFormat="1" ht="17" x14ac:dyDescent="0.2">
      <c r="A26" s="113" t="s">
        <v>978</v>
      </c>
      <c r="B26" s="65"/>
      <c r="C26" s="81" t="s">
        <v>1299</v>
      </c>
      <c r="D26" s="66" t="s">
        <v>1300</v>
      </c>
      <c r="E26" s="28"/>
    </row>
    <row r="27" spans="1:5" s="28" customFormat="1" ht="16" x14ac:dyDescent="0.2">
      <c r="A27" s="180"/>
      <c r="B27" s="180"/>
      <c r="C27" s="182"/>
      <c r="D27" s="180"/>
    </row>
    <row r="28" spans="1:5" s="28" customFormat="1" ht="17" x14ac:dyDescent="0.2">
      <c r="A28" s="120" t="s">
        <v>1050</v>
      </c>
      <c r="B28" s="11" t="s">
        <v>20</v>
      </c>
      <c r="C28" s="121" t="s">
        <v>1301</v>
      </c>
      <c r="D28" s="11" t="s">
        <v>1302</v>
      </c>
    </row>
    <row r="29" spans="1:5" s="36" customFormat="1" ht="15" customHeight="1" x14ac:dyDescent="0.2">
      <c r="A29" s="178"/>
      <c r="B29" s="178"/>
      <c r="C29" s="179"/>
      <c r="D29" s="178"/>
      <c r="E29" s="28"/>
    </row>
    <row r="30" spans="1:5" s="50" customFormat="1" ht="15" customHeight="1" x14ac:dyDescent="0.2">
      <c r="A30" s="20" t="s">
        <v>1233</v>
      </c>
      <c r="B30" s="11"/>
      <c r="C30" s="168" t="s">
        <v>1303</v>
      </c>
      <c r="D30" s="172" t="s">
        <v>1304</v>
      </c>
      <c r="E30" s="28"/>
    </row>
    <row r="31" spans="1:5" s="52" customFormat="1" ht="16" x14ac:dyDescent="0.2">
      <c r="A31" s="180"/>
      <c r="B31" s="180"/>
      <c r="C31" s="182"/>
      <c r="D31" s="180"/>
      <c r="E31" s="35"/>
    </row>
    <row r="32" spans="1:5" ht="33" customHeight="1" x14ac:dyDescent="0.2">
      <c r="A32" s="120" t="s">
        <v>1305</v>
      </c>
      <c r="B32" s="11" t="s">
        <v>17</v>
      </c>
      <c r="C32" s="121" t="s">
        <v>1306</v>
      </c>
      <c r="D32" s="11" t="s">
        <v>1307</v>
      </c>
    </row>
    <row r="33" spans="1:5" s="53" customFormat="1" ht="35" customHeight="1" x14ac:dyDescent="0.2">
      <c r="A33" s="28" t="s">
        <v>1308</v>
      </c>
      <c r="B33" s="61" t="s">
        <v>17</v>
      </c>
      <c r="C33" s="194" t="s">
        <v>161</v>
      </c>
      <c r="D33" s="61" t="s">
        <v>287</v>
      </c>
      <c r="E33" s="35"/>
    </row>
    <row r="34" spans="1:5" ht="15" customHeight="1" x14ac:dyDescent="0.2">
      <c r="A34" s="178"/>
      <c r="B34" s="178"/>
      <c r="C34" s="179"/>
      <c r="D34" s="178"/>
    </row>
    <row r="35" spans="1:5" s="52" customFormat="1" ht="16" customHeight="1" x14ac:dyDescent="0.2">
      <c r="A35" s="120" t="s">
        <v>1309</v>
      </c>
      <c r="B35" s="11"/>
      <c r="C35" s="121" t="s">
        <v>1261</v>
      </c>
      <c r="D35" s="11" t="s">
        <v>1262</v>
      </c>
      <c r="E35" s="35"/>
    </row>
    <row r="36" spans="1:5" ht="18" customHeight="1" thickBot="1" x14ac:dyDescent="0.25">
      <c r="A36" s="120" t="s">
        <v>1310</v>
      </c>
      <c r="B36" s="192"/>
      <c r="C36" s="195" t="s">
        <v>1261</v>
      </c>
      <c r="D36" s="192" t="s">
        <v>1262</v>
      </c>
    </row>
    <row r="37" spans="1:5" ht="26" customHeight="1" x14ac:dyDescent="0.2">
      <c r="A37" s="329" t="s">
        <v>1311</v>
      </c>
      <c r="B37" s="350"/>
      <c r="C37" s="350"/>
      <c r="D37" s="350"/>
    </row>
  </sheetData>
  <mergeCells count="2">
    <mergeCell ref="A37:D37"/>
    <mergeCell ref="A4:D4"/>
  </mergeCells>
  <pageMargins left="0.75" right="0.75" top="1" bottom="1" header="0.5" footer="0.5"/>
  <pageSetup paperSize="9" orientation="portrait" horizontalDpi="4294967292" verticalDpi="429496729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tt136">
    <tabColor rgb="FFCCFFCC"/>
  </sheetPr>
  <dimension ref="A1:D27"/>
  <sheetViews>
    <sheetView showGridLines="0" zoomScaleNormal="100" workbookViewId="0">
      <selection activeCell="A3" sqref="A3"/>
    </sheetView>
  </sheetViews>
  <sheetFormatPr baseColWidth="10" defaultColWidth="10.6640625" defaultRowHeight="15" customHeight="1" x14ac:dyDescent="0.2"/>
  <cols>
    <col min="1" max="1" width="58.6640625" style="35" customWidth="1"/>
    <col min="2" max="3" width="14" style="26" customWidth="1"/>
    <col min="4" max="205" width="14" style="35" customWidth="1"/>
    <col min="206" max="16384" width="10.6640625" style="35"/>
  </cols>
  <sheetData>
    <row r="1" spans="1:4" ht="15" customHeight="1" x14ac:dyDescent="0.2">
      <c r="A1" s="3" t="str">
        <f>HYPERLINK("#'Index'!A1","Back to index")</f>
        <v>Back to index</v>
      </c>
    </row>
    <row r="2" spans="1:4" ht="15" customHeight="1" x14ac:dyDescent="0.2">
      <c r="A2" s="43"/>
    </row>
    <row r="3" spans="1:4" ht="45" customHeight="1" x14ac:dyDescent="0.25">
      <c r="A3" s="245" t="s">
        <v>743</v>
      </c>
    </row>
    <row r="4" spans="1:4" ht="46" customHeight="1" x14ac:dyDescent="0.2">
      <c r="A4" s="352" t="s">
        <v>1211</v>
      </c>
      <c r="B4" s="352"/>
      <c r="C4" s="352"/>
    </row>
    <row r="5" spans="1:4" ht="16" x14ac:dyDescent="0.2">
      <c r="A5" s="85"/>
      <c r="C5" s="112"/>
    </row>
    <row r="6" spans="1:4" s="28" customFormat="1" ht="35" thickBot="1" x14ac:dyDescent="0.25">
      <c r="A6" s="25" t="s">
        <v>1271</v>
      </c>
      <c r="B6" s="104" t="s">
        <v>992</v>
      </c>
      <c r="C6" s="24" t="s">
        <v>1270</v>
      </c>
    </row>
    <row r="7" spans="1:4" s="50" customFormat="1" ht="16" x14ac:dyDescent="0.2">
      <c r="A7" s="59"/>
      <c r="B7" s="115"/>
      <c r="C7" s="60"/>
      <c r="D7" s="28"/>
    </row>
    <row r="8" spans="1:4" s="36" customFormat="1" ht="17" x14ac:dyDescent="0.2">
      <c r="A8" s="20" t="s">
        <v>1233</v>
      </c>
      <c r="B8" s="168" t="s">
        <v>1303</v>
      </c>
      <c r="C8" s="172" t="s">
        <v>1304</v>
      </c>
      <c r="D8" s="28"/>
    </row>
    <row r="9" spans="1:4" s="50" customFormat="1" ht="16" x14ac:dyDescent="0.2">
      <c r="A9" s="180"/>
      <c r="B9" s="182"/>
      <c r="C9" s="180"/>
      <c r="D9" s="28"/>
    </row>
    <row r="10" spans="1:4" s="36" customFormat="1" ht="17" x14ac:dyDescent="0.2">
      <c r="A10" s="10" t="s">
        <v>1312</v>
      </c>
      <c r="B10" s="197"/>
      <c r="C10" s="172"/>
      <c r="D10" s="28"/>
    </row>
    <row r="11" spans="1:4" s="28" customFormat="1" ht="17" x14ac:dyDescent="0.2">
      <c r="A11" s="105" t="s">
        <v>1313</v>
      </c>
      <c r="B11" s="82" t="s">
        <v>1314</v>
      </c>
      <c r="C11" s="65" t="s">
        <v>1315</v>
      </c>
    </row>
    <row r="12" spans="1:4" s="28" customFormat="1" ht="17" x14ac:dyDescent="0.2">
      <c r="A12" s="105" t="s">
        <v>1316</v>
      </c>
      <c r="B12" s="82" t="s">
        <v>1317</v>
      </c>
      <c r="C12" s="65" t="s">
        <v>288</v>
      </c>
    </row>
    <row r="13" spans="1:4" s="28" customFormat="1" ht="17" x14ac:dyDescent="0.2">
      <c r="A13" s="105" t="s">
        <v>1318</v>
      </c>
      <c r="B13" s="82" t="s">
        <v>443</v>
      </c>
      <c r="C13" s="65" t="s">
        <v>1319</v>
      </c>
    </row>
    <row r="14" spans="1:4" s="28" customFormat="1" ht="17" x14ac:dyDescent="0.2">
      <c r="A14" s="105" t="s">
        <v>1050</v>
      </c>
      <c r="B14" s="82" t="s">
        <v>1320</v>
      </c>
      <c r="C14" s="65" t="s">
        <v>289</v>
      </c>
    </row>
    <row r="15" spans="1:4" s="50" customFormat="1" ht="16" x14ac:dyDescent="0.2">
      <c r="A15" s="178"/>
      <c r="B15" s="179"/>
      <c r="C15" s="178"/>
      <c r="D15" s="28"/>
    </row>
    <row r="16" spans="1:4" s="28" customFormat="1" ht="17" x14ac:dyDescent="0.2">
      <c r="A16" s="10" t="s">
        <v>1321</v>
      </c>
      <c r="B16" s="197"/>
      <c r="C16" s="172"/>
    </row>
    <row r="17" spans="1:4" s="28" customFormat="1" ht="17" x14ac:dyDescent="0.2">
      <c r="A17" s="105" t="s">
        <v>1322</v>
      </c>
      <c r="B17" s="82" t="s">
        <v>1323</v>
      </c>
      <c r="C17" s="65" t="s">
        <v>1324</v>
      </c>
    </row>
    <row r="18" spans="1:4" s="28" customFormat="1" ht="32" customHeight="1" x14ac:dyDescent="0.2">
      <c r="A18" s="105" t="s">
        <v>1325</v>
      </c>
      <c r="B18" s="82" t="s">
        <v>1326</v>
      </c>
      <c r="C18" s="65" t="s">
        <v>1327</v>
      </c>
    </row>
    <row r="19" spans="1:4" s="28" customFormat="1" ht="17" x14ac:dyDescent="0.2">
      <c r="A19" s="105" t="s">
        <v>1050</v>
      </c>
      <c r="B19" s="82" t="s">
        <v>1328</v>
      </c>
      <c r="C19" s="65" t="s">
        <v>1329</v>
      </c>
    </row>
    <row r="20" spans="1:4" s="28" customFormat="1" ht="48" customHeight="1" x14ac:dyDescent="0.2">
      <c r="A20" s="105" t="s">
        <v>1330</v>
      </c>
      <c r="B20" s="82" t="s">
        <v>258</v>
      </c>
      <c r="C20" s="65" t="s">
        <v>444</v>
      </c>
    </row>
    <row r="21" spans="1:4" s="28" customFormat="1" ht="17" x14ac:dyDescent="0.2">
      <c r="A21" s="20" t="s">
        <v>1331</v>
      </c>
      <c r="B21" s="168" t="s">
        <v>1332</v>
      </c>
      <c r="C21" s="172" t="s">
        <v>1333</v>
      </c>
    </row>
    <row r="22" spans="1:4" s="28" customFormat="1" ht="16" x14ac:dyDescent="0.2">
      <c r="A22" s="196"/>
      <c r="B22" s="198"/>
      <c r="C22" s="196"/>
    </row>
    <row r="23" spans="1:4" s="28" customFormat="1" ht="17" x14ac:dyDescent="0.2">
      <c r="A23" s="20" t="s">
        <v>1334</v>
      </c>
      <c r="B23" s="168" t="s">
        <v>1335</v>
      </c>
      <c r="C23" s="172" t="s">
        <v>1336</v>
      </c>
    </row>
    <row r="24" spans="1:4" s="50" customFormat="1" ht="16" x14ac:dyDescent="0.2">
      <c r="A24" s="180"/>
      <c r="B24" s="182"/>
      <c r="C24" s="180"/>
      <c r="D24" s="28"/>
    </row>
    <row r="25" spans="1:4" s="28" customFormat="1" ht="33" customHeight="1" x14ac:dyDescent="0.2">
      <c r="A25" s="120" t="s">
        <v>1337</v>
      </c>
      <c r="B25" s="121" t="s">
        <v>1338</v>
      </c>
      <c r="C25" s="11" t="s">
        <v>1339</v>
      </c>
    </row>
    <row r="26" spans="1:4" s="28" customFormat="1" ht="35" customHeight="1" thickBot="1" x14ac:dyDescent="0.25">
      <c r="A26" s="244" t="s">
        <v>1340</v>
      </c>
      <c r="B26" s="109" t="s">
        <v>445</v>
      </c>
      <c r="C26" s="106" t="s">
        <v>287</v>
      </c>
    </row>
    <row r="27" spans="1:4" ht="23" customHeight="1" x14ac:dyDescent="0.2">
      <c r="A27" s="329" t="s">
        <v>1311</v>
      </c>
      <c r="B27" s="350"/>
      <c r="C27" s="350"/>
    </row>
  </sheetData>
  <mergeCells count="2">
    <mergeCell ref="A27:C27"/>
    <mergeCell ref="A4:C4"/>
  </mergeCells>
  <pageMargins left="0.75" right="0.75" top="1" bottom="1" header="0.5" footer="0.5"/>
  <pageSetup paperSize="9" orientation="portrait" horizontalDpi="4294967292" verticalDpi="429496729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tt51">
    <tabColor rgb="FFCCFFCC"/>
  </sheetPr>
  <dimension ref="A1:E26"/>
  <sheetViews>
    <sheetView showGridLines="0" zoomScaleNormal="100" workbookViewId="0">
      <selection activeCell="A3" sqref="A3"/>
    </sheetView>
  </sheetViews>
  <sheetFormatPr baseColWidth="10" defaultColWidth="10.6640625" defaultRowHeight="15" customHeight="1" x14ac:dyDescent="0.2"/>
  <cols>
    <col min="1" max="1" width="45.5" style="35" customWidth="1"/>
    <col min="2" max="4" width="14" style="26" customWidth="1"/>
    <col min="5" max="206" width="14" style="35" customWidth="1"/>
    <col min="207" max="16384" width="10.6640625" style="35"/>
  </cols>
  <sheetData>
    <row r="1" spans="1:5" ht="15" customHeight="1" x14ac:dyDescent="0.2">
      <c r="A1" s="3" t="str">
        <f>HYPERLINK("#'Index'!A1","Back to index")</f>
        <v>Back to index</v>
      </c>
    </row>
    <row r="2" spans="1:5" ht="15" customHeight="1" x14ac:dyDescent="0.2">
      <c r="A2" s="43"/>
    </row>
    <row r="3" spans="1:5" ht="45" customHeight="1" x14ac:dyDescent="0.25">
      <c r="A3" s="245" t="s">
        <v>743</v>
      </c>
    </row>
    <row r="4" spans="1:5" ht="21" customHeight="1" x14ac:dyDescent="0.2">
      <c r="A4" s="44" t="s">
        <v>1212</v>
      </c>
      <c r="B4" s="74"/>
      <c r="C4" s="74"/>
      <c r="D4" s="74"/>
    </row>
    <row r="5" spans="1:5" ht="16" x14ac:dyDescent="0.2">
      <c r="A5" s="85"/>
    </row>
    <row r="6" spans="1:5" s="28" customFormat="1" ht="18" thickBot="1" x14ac:dyDescent="0.25">
      <c r="A6" s="25" t="s">
        <v>1271</v>
      </c>
      <c r="B6" s="203" t="s">
        <v>1269</v>
      </c>
      <c r="C6" s="104" t="s">
        <v>960</v>
      </c>
      <c r="D6" s="203" t="s">
        <v>961</v>
      </c>
    </row>
    <row r="7" spans="1:5" s="50" customFormat="1" ht="16" x14ac:dyDescent="0.2">
      <c r="A7" s="118"/>
      <c r="B7" s="204"/>
      <c r="C7" s="115"/>
      <c r="D7" s="204"/>
      <c r="E7" s="28"/>
    </row>
    <row r="8" spans="1:5" s="28" customFormat="1" ht="17" x14ac:dyDescent="0.2">
      <c r="A8" s="120" t="s">
        <v>1341</v>
      </c>
      <c r="B8" s="205" t="s">
        <v>2</v>
      </c>
      <c r="C8" s="121" t="s">
        <v>1342</v>
      </c>
      <c r="D8" s="205" t="s">
        <v>1343</v>
      </c>
    </row>
    <row r="9" spans="1:5" s="28" customFormat="1" ht="17" x14ac:dyDescent="0.2">
      <c r="A9" s="15" t="s">
        <v>1344</v>
      </c>
      <c r="B9" s="206" t="s">
        <v>26</v>
      </c>
      <c r="C9" s="82" t="s">
        <v>1345</v>
      </c>
      <c r="D9" s="206" t="s">
        <v>1346</v>
      </c>
    </row>
    <row r="10" spans="1:5" s="28" customFormat="1" ht="17" x14ac:dyDescent="0.2">
      <c r="A10" s="111" t="s">
        <v>1347</v>
      </c>
      <c r="B10" s="206" t="s">
        <v>27</v>
      </c>
      <c r="C10" s="82" t="s">
        <v>1348</v>
      </c>
      <c r="D10" s="206" t="s">
        <v>1349</v>
      </c>
    </row>
    <row r="11" spans="1:5" s="28" customFormat="1" ht="17" x14ac:dyDescent="0.2">
      <c r="A11" s="111" t="s">
        <v>1350</v>
      </c>
      <c r="B11" s="206" t="s">
        <v>28</v>
      </c>
      <c r="C11" s="82" t="s">
        <v>1351</v>
      </c>
      <c r="D11" s="206" t="s">
        <v>1352</v>
      </c>
    </row>
    <row r="12" spans="1:5" s="28" customFormat="1" ht="17" x14ac:dyDescent="0.2">
      <c r="A12" s="111" t="s">
        <v>1092</v>
      </c>
      <c r="B12" s="206" t="s">
        <v>29</v>
      </c>
      <c r="C12" s="82" t="s">
        <v>1353</v>
      </c>
      <c r="D12" s="206" t="s">
        <v>1354</v>
      </c>
    </row>
    <row r="13" spans="1:5" s="28" customFormat="1" ht="17" x14ac:dyDescent="0.2">
      <c r="A13" s="111" t="s">
        <v>1355</v>
      </c>
      <c r="B13" s="206" t="s">
        <v>15</v>
      </c>
      <c r="C13" s="82" t="s">
        <v>1356</v>
      </c>
      <c r="D13" s="206" t="s">
        <v>1357</v>
      </c>
    </row>
    <row r="14" spans="1:5" s="28" customFormat="1" ht="17" x14ac:dyDescent="0.2">
      <c r="A14" s="111" t="s">
        <v>1358</v>
      </c>
      <c r="B14" s="206" t="s">
        <v>15</v>
      </c>
      <c r="C14" s="82" t="s">
        <v>1359</v>
      </c>
      <c r="D14" s="206" t="s">
        <v>1360</v>
      </c>
    </row>
    <row r="15" spans="1:5" s="50" customFormat="1" ht="17" x14ac:dyDescent="0.2">
      <c r="A15" s="199" t="s">
        <v>1361</v>
      </c>
      <c r="B15" s="207" t="s">
        <v>1362</v>
      </c>
      <c r="C15" s="81" t="s">
        <v>1363</v>
      </c>
      <c r="D15" s="207" t="s">
        <v>1364</v>
      </c>
      <c r="E15" s="28"/>
    </row>
    <row r="16" spans="1:5" s="50" customFormat="1" ht="16" x14ac:dyDescent="0.2">
      <c r="A16" s="173"/>
      <c r="B16" s="208"/>
      <c r="C16" s="175"/>
      <c r="D16" s="208"/>
      <c r="E16" s="28"/>
    </row>
    <row r="17" spans="1:5" s="36" customFormat="1" ht="17" x14ac:dyDescent="0.2">
      <c r="A17" s="122" t="s">
        <v>972</v>
      </c>
      <c r="B17" s="205" t="s">
        <v>30</v>
      </c>
      <c r="C17" s="121" t="s">
        <v>1365</v>
      </c>
      <c r="D17" s="205" t="s">
        <v>1366</v>
      </c>
      <c r="E17" s="28"/>
    </row>
    <row r="18" spans="1:5" s="28" customFormat="1" ht="17" x14ac:dyDescent="0.2">
      <c r="A18" s="111" t="s">
        <v>973</v>
      </c>
      <c r="B18" s="206" t="s">
        <v>31</v>
      </c>
      <c r="C18" s="82" t="s">
        <v>1367</v>
      </c>
      <c r="D18" s="206" t="s">
        <v>1368</v>
      </c>
    </row>
    <row r="19" spans="1:5" s="28" customFormat="1" ht="18" customHeight="1" x14ac:dyDescent="0.2">
      <c r="A19" s="111" t="s">
        <v>1369</v>
      </c>
      <c r="B19" s="206" t="s">
        <v>15</v>
      </c>
      <c r="C19" s="82" t="s">
        <v>1370</v>
      </c>
      <c r="D19" s="206" t="s">
        <v>1371</v>
      </c>
    </row>
    <row r="20" spans="1:5" s="28" customFormat="1" ht="17" x14ac:dyDescent="0.2">
      <c r="A20" s="111" t="s">
        <v>1372</v>
      </c>
      <c r="B20" s="206" t="s">
        <v>15</v>
      </c>
      <c r="C20" s="82" t="s">
        <v>1373</v>
      </c>
      <c r="D20" s="206" t="s">
        <v>1374</v>
      </c>
    </row>
    <row r="21" spans="1:5" s="28" customFormat="1" ht="17" x14ac:dyDescent="0.2">
      <c r="A21" s="111" t="s">
        <v>1079</v>
      </c>
      <c r="B21" s="206" t="s">
        <v>21</v>
      </c>
      <c r="C21" s="82" t="s">
        <v>1375</v>
      </c>
      <c r="D21" s="206" t="s">
        <v>1376</v>
      </c>
    </row>
    <row r="22" spans="1:5" s="50" customFormat="1" ht="17" x14ac:dyDescent="0.2">
      <c r="A22" s="111" t="s">
        <v>1106</v>
      </c>
      <c r="B22" s="206" t="s">
        <v>1362</v>
      </c>
      <c r="C22" s="82" t="s">
        <v>1377</v>
      </c>
      <c r="D22" s="206" t="s">
        <v>0</v>
      </c>
      <c r="E22" s="28"/>
    </row>
    <row r="23" spans="1:5" s="28" customFormat="1" ht="17" x14ac:dyDescent="0.2">
      <c r="A23" s="199" t="s">
        <v>1378</v>
      </c>
      <c r="B23" s="207" t="s">
        <v>1362</v>
      </c>
      <c r="C23" s="81" t="s">
        <v>1379</v>
      </c>
      <c r="D23" s="207" t="s">
        <v>1380</v>
      </c>
    </row>
    <row r="24" spans="1:5" s="28" customFormat="1" ht="16" x14ac:dyDescent="0.2">
      <c r="A24" s="174"/>
      <c r="B24" s="209"/>
      <c r="C24" s="183"/>
      <c r="D24" s="209"/>
    </row>
    <row r="25" spans="1:5" s="28" customFormat="1" ht="17" thickBot="1" x14ac:dyDescent="0.25">
      <c r="A25" s="281" t="s">
        <v>1246</v>
      </c>
      <c r="B25" s="201"/>
      <c r="C25" s="83" t="s">
        <v>1438</v>
      </c>
      <c r="D25" s="282" t="s">
        <v>1439</v>
      </c>
    </row>
    <row r="26" spans="1:5" ht="26" customHeight="1" x14ac:dyDescent="0.2">
      <c r="A26" s="329" t="s">
        <v>1311</v>
      </c>
      <c r="B26" s="350"/>
      <c r="C26" s="350"/>
      <c r="D26" s="350"/>
    </row>
  </sheetData>
  <mergeCells count="1">
    <mergeCell ref="A26:D26"/>
  </mergeCells>
  <pageMargins left="0.75" right="0.75" top="1" bottom="1" header="0.5" footer="0.5"/>
  <pageSetup paperSize="9" orientation="portrait" horizontalDpi="4294967292" verticalDpi="429496729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tt38">
    <tabColor rgb="FFCCFFCC"/>
  </sheetPr>
  <dimension ref="A1:E36"/>
  <sheetViews>
    <sheetView showGridLines="0" zoomScaleNormal="100" workbookViewId="0">
      <selection activeCell="A3" sqref="A3"/>
    </sheetView>
  </sheetViews>
  <sheetFormatPr baseColWidth="10" defaultColWidth="10.6640625" defaultRowHeight="15" customHeight="1" x14ac:dyDescent="0.2"/>
  <cols>
    <col min="1" max="1" width="52" style="35" customWidth="1"/>
    <col min="2" max="2" width="14" style="26" customWidth="1"/>
    <col min="3" max="3" width="18.33203125" style="26" customWidth="1"/>
    <col min="4" max="4" width="17.5" style="26" customWidth="1"/>
    <col min="5" max="206" width="14" style="35" customWidth="1"/>
    <col min="207" max="16384" width="10.6640625" style="35"/>
  </cols>
  <sheetData>
    <row r="1" spans="1:5" ht="15" customHeight="1" x14ac:dyDescent="0.2">
      <c r="A1" s="3" t="str">
        <f>HYPERLINK("#'Index'!A1","Back to index")</f>
        <v>Back to index</v>
      </c>
    </row>
    <row r="2" spans="1:5" ht="15" customHeight="1" x14ac:dyDescent="0.2">
      <c r="A2" s="43"/>
    </row>
    <row r="3" spans="1:5" ht="45" customHeight="1" x14ac:dyDescent="0.25">
      <c r="A3" s="245" t="s">
        <v>743</v>
      </c>
    </row>
    <row r="4" spans="1:5" ht="21" customHeight="1" x14ac:dyDescent="0.2">
      <c r="A4" s="44" t="s">
        <v>1381</v>
      </c>
      <c r="B4" s="74"/>
      <c r="C4" s="74"/>
      <c r="D4" s="74"/>
    </row>
    <row r="5" spans="1:5" ht="16" x14ac:dyDescent="0.2">
      <c r="A5" s="85"/>
    </row>
    <row r="6" spans="1:5" s="28" customFormat="1" ht="18" thickBot="1" x14ac:dyDescent="0.25">
      <c r="A6" s="25" t="s">
        <v>1271</v>
      </c>
      <c r="B6" s="203" t="s">
        <v>1269</v>
      </c>
      <c r="C6" s="104" t="s">
        <v>960</v>
      </c>
      <c r="D6" s="203" t="s">
        <v>961</v>
      </c>
    </row>
    <row r="7" spans="1:5" s="50" customFormat="1" ht="16" x14ac:dyDescent="0.2">
      <c r="A7" s="110"/>
      <c r="B7" s="213"/>
      <c r="C7" s="194"/>
      <c r="D7" s="213"/>
      <c r="E7" s="28"/>
    </row>
    <row r="8" spans="1:5" s="36" customFormat="1" ht="17" x14ac:dyDescent="0.2">
      <c r="A8" s="210" t="s">
        <v>1382</v>
      </c>
      <c r="B8" s="213" t="s">
        <v>32</v>
      </c>
      <c r="C8" s="194" t="s">
        <v>1383</v>
      </c>
      <c r="D8" s="213" t="s">
        <v>1383</v>
      </c>
      <c r="E8" s="28"/>
    </row>
    <row r="9" spans="1:5" s="28" customFormat="1" ht="17" x14ac:dyDescent="0.2">
      <c r="A9" s="105" t="s">
        <v>1384</v>
      </c>
      <c r="B9" s="206" t="s">
        <v>32</v>
      </c>
      <c r="C9" s="82" t="s">
        <v>1385</v>
      </c>
      <c r="D9" s="206" t="s">
        <v>1385</v>
      </c>
    </row>
    <row r="10" spans="1:5" s="28" customFormat="1" ht="17" x14ac:dyDescent="0.2">
      <c r="A10" s="105" t="s">
        <v>1386</v>
      </c>
      <c r="B10" s="206" t="s">
        <v>1362</v>
      </c>
      <c r="C10" s="82" t="s">
        <v>1387</v>
      </c>
      <c r="D10" s="206" t="s">
        <v>0</v>
      </c>
    </row>
    <row r="11" spans="1:5" s="28" customFormat="1" ht="17" x14ac:dyDescent="0.2">
      <c r="A11" s="105" t="s">
        <v>1388</v>
      </c>
      <c r="B11" s="206" t="s">
        <v>32</v>
      </c>
      <c r="C11" s="82" t="s">
        <v>1389</v>
      </c>
      <c r="D11" s="206" t="s">
        <v>1390</v>
      </c>
    </row>
    <row r="12" spans="1:5" s="28" customFormat="1" ht="34" x14ac:dyDescent="0.2">
      <c r="A12" s="105" t="s">
        <v>1391</v>
      </c>
      <c r="B12" s="206" t="s">
        <v>32</v>
      </c>
      <c r="C12" s="82" t="s">
        <v>1392</v>
      </c>
      <c r="D12" s="206" t="s">
        <v>1393</v>
      </c>
    </row>
    <row r="13" spans="1:5" s="28" customFormat="1" ht="17" x14ac:dyDescent="0.2">
      <c r="A13" s="111" t="s">
        <v>1394</v>
      </c>
      <c r="B13" s="206" t="s">
        <v>1362</v>
      </c>
      <c r="C13" s="82" t="s">
        <v>1395</v>
      </c>
      <c r="D13" s="206" t="s">
        <v>1396</v>
      </c>
    </row>
    <row r="14" spans="1:5" s="28" customFormat="1" ht="17" x14ac:dyDescent="0.2">
      <c r="A14" s="111" t="s">
        <v>1397</v>
      </c>
      <c r="B14" s="206" t="s">
        <v>32</v>
      </c>
      <c r="C14" s="82" t="s">
        <v>290</v>
      </c>
      <c r="D14" s="206" t="s">
        <v>290</v>
      </c>
    </row>
    <row r="15" spans="1:5" s="50" customFormat="1" ht="17" x14ac:dyDescent="0.2">
      <c r="A15" s="199" t="s">
        <v>1080</v>
      </c>
      <c r="B15" s="207" t="s">
        <v>1362</v>
      </c>
      <c r="C15" s="81" t="s">
        <v>1398</v>
      </c>
      <c r="D15" s="207" t="s">
        <v>1399</v>
      </c>
      <c r="E15" s="28"/>
    </row>
    <row r="16" spans="1:5" s="51" customFormat="1" ht="16" x14ac:dyDescent="0.2">
      <c r="A16" s="211"/>
      <c r="B16" s="212"/>
      <c r="C16" s="214"/>
      <c r="D16" s="212"/>
      <c r="E16" s="28"/>
    </row>
    <row r="17" spans="1:5" s="28" customFormat="1" ht="17" x14ac:dyDescent="0.2">
      <c r="A17" s="110" t="s">
        <v>1400</v>
      </c>
      <c r="B17" s="213" t="s">
        <v>33</v>
      </c>
      <c r="C17" s="194" t="s">
        <v>1401</v>
      </c>
      <c r="D17" s="213" t="s">
        <v>1402</v>
      </c>
    </row>
    <row r="18" spans="1:5" s="28" customFormat="1" ht="17" x14ac:dyDescent="0.2">
      <c r="A18" s="111" t="s">
        <v>1403</v>
      </c>
      <c r="B18" s="206" t="s">
        <v>34</v>
      </c>
      <c r="C18" s="82" t="s">
        <v>1404</v>
      </c>
      <c r="D18" s="206" t="s">
        <v>1405</v>
      </c>
    </row>
    <row r="19" spans="1:5" s="28" customFormat="1" ht="17" x14ac:dyDescent="0.2">
      <c r="A19" s="111" t="s">
        <v>1117</v>
      </c>
      <c r="B19" s="206" t="s">
        <v>29</v>
      </c>
      <c r="C19" s="82" t="s">
        <v>1406</v>
      </c>
      <c r="D19" s="206" t="s">
        <v>1407</v>
      </c>
    </row>
    <row r="20" spans="1:5" s="28" customFormat="1" ht="17" x14ac:dyDescent="0.2">
      <c r="A20" s="111" t="s">
        <v>1072</v>
      </c>
      <c r="B20" s="206" t="s">
        <v>8</v>
      </c>
      <c r="C20" s="82" t="s">
        <v>1408</v>
      </c>
      <c r="D20" s="206" t="s">
        <v>1409</v>
      </c>
    </row>
    <row r="21" spans="1:5" s="28" customFormat="1" ht="18" customHeight="1" x14ac:dyDescent="0.2">
      <c r="A21" s="111" t="s">
        <v>1410</v>
      </c>
      <c r="B21" s="206" t="s">
        <v>8</v>
      </c>
      <c r="C21" s="82" t="s">
        <v>1411</v>
      </c>
      <c r="D21" s="206" t="s">
        <v>1412</v>
      </c>
    </row>
    <row r="22" spans="1:5" s="50" customFormat="1" ht="17" x14ac:dyDescent="0.2">
      <c r="A22" s="111" t="s">
        <v>1413</v>
      </c>
      <c r="B22" s="206" t="s">
        <v>8</v>
      </c>
      <c r="C22" s="82" t="s">
        <v>1414</v>
      </c>
      <c r="D22" s="206" t="s">
        <v>1415</v>
      </c>
      <c r="E22" s="28"/>
    </row>
    <row r="23" spans="1:5" s="36" customFormat="1" ht="17" x14ac:dyDescent="0.2">
      <c r="A23" s="199" t="s">
        <v>1119</v>
      </c>
      <c r="B23" s="207" t="s">
        <v>1362</v>
      </c>
      <c r="C23" s="81" t="s">
        <v>1416</v>
      </c>
      <c r="D23" s="207" t="s">
        <v>1417</v>
      </c>
      <c r="E23" s="28"/>
    </row>
    <row r="24" spans="1:5" s="28" customFormat="1" ht="16" x14ac:dyDescent="0.2">
      <c r="A24" s="117"/>
      <c r="B24" s="215"/>
      <c r="C24" s="214"/>
      <c r="D24" s="215"/>
    </row>
    <row r="25" spans="1:5" s="28" customFormat="1" ht="17" x14ac:dyDescent="0.2">
      <c r="A25" s="110" t="s">
        <v>1120</v>
      </c>
      <c r="B25" s="213" t="s">
        <v>34</v>
      </c>
      <c r="C25" s="194" t="s">
        <v>1418</v>
      </c>
      <c r="D25" s="213" t="s">
        <v>1419</v>
      </c>
    </row>
    <row r="26" spans="1:5" s="28" customFormat="1" ht="17" x14ac:dyDescent="0.2">
      <c r="A26" s="111" t="s">
        <v>1420</v>
      </c>
      <c r="B26" s="206" t="s">
        <v>8</v>
      </c>
      <c r="C26" s="82" t="s">
        <v>1421</v>
      </c>
      <c r="D26" s="206" t="s">
        <v>1422</v>
      </c>
    </row>
    <row r="27" spans="1:5" s="28" customFormat="1" ht="17" x14ac:dyDescent="0.2">
      <c r="A27" s="111" t="s">
        <v>1423</v>
      </c>
      <c r="B27" s="206" t="s">
        <v>8</v>
      </c>
      <c r="C27" s="82" t="s">
        <v>1424</v>
      </c>
      <c r="D27" s="206" t="s">
        <v>1425</v>
      </c>
    </row>
    <row r="28" spans="1:5" ht="15" customHeight="1" x14ac:dyDescent="0.2">
      <c r="A28" s="111" t="s">
        <v>1075</v>
      </c>
      <c r="B28" s="206" t="s">
        <v>8</v>
      </c>
      <c r="C28" s="82" t="s">
        <v>1426</v>
      </c>
      <c r="D28" s="206" t="s">
        <v>1427</v>
      </c>
    </row>
    <row r="29" spans="1:5" ht="15" customHeight="1" x14ac:dyDescent="0.2">
      <c r="A29" s="111" t="s">
        <v>1428</v>
      </c>
      <c r="B29" s="206" t="s">
        <v>8</v>
      </c>
      <c r="C29" s="82" t="s">
        <v>1429</v>
      </c>
      <c r="D29" s="206" t="s">
        <v>1430</v>
      </c>
    </row>
    <row r="30" spans="1:5" ht="15" customHeight="1" x14ac:dyDescent="0.2">
      <c r="A30" s="111" t="s">
        <v>1431</v>
      </c>
      <c r="B30" s="206" t="s">
        <v>8</v>
      </c>
      <c r="C30" s="82" t="s">
        <v>1432</v>
      </c>
      <c r="D30" s="206" t="s">
        <v>1433</v>
      </c>
    </row>
    <row r="31" spans="1:5" ht="15" customHeight="1" x14ac:dyDescent="0.2">
      <c r="A31" s="111" t="s">
        <v>1125</v>
      </c>
      <c r="B31" s="206" t="s">
        <v>1362</v>
      </c>
      <c r="C31" s="82" t="s">
        <v>1434</v>
      </c>
      <c r="D31" s="206" t="s">
        <v>0</v>
      </c>
    </row>
    <row r="32" spans="1:5" s="53" customFormat="1" ht="15" customHeight="1" x14ac:dyDescent="0.2">
      <c r="A32" s="199" t="s">
        <v>1121</v>
      </c>
      <c r="B32" s="207" t="s">
        <v>1362</v>
      </c>
      <c r="C32" s="81" t="s">
        <v>1435</v>
      </c>
      <c r="D32" s="207" t="s">
        <v>1436</v>
      </c>
      <c r="E32" s="35"/>
    </row>
    <row r="33" spans="1:4" ht="15" customHeight="1" x14ac:dyDescent="0.2">
      <c r="A33" s="211"/>
      <c r="B33" s="212"/>
      <c r="C33" s="214"/>
      <c r="D33" s="212"/>
    </row>
    <row r="34" spans="1:4" ht="15" customHeight="1" thickBot="1" x14ac:dyDescent="0.25">
      <c r="A34" s="200" t="s">
        <v>1437</v>
      </c>
      <c r="B34" s="201" t="s">
        <v>1362</v>
      </c>
      <c r="C34" s="83" t="s">
        <v>1438</v>
      </c>
      <c r="D34" s="202" t="s">
        <v>1439</v>
      </c>
    </row>
    <row r="35" spans="1:4" ht="24" customHeight="1" x14ac:dyDescent="0.2">
      <c r="A35" s="353" t="s">
        <v>1311</v>
      </c>
      <c r="B35" s="354"/>
      <c r="C35" s="354"/>
      <c r="D35" s="354"/>
    </row>
    <row r="36" spans="1:4" ht="15" customHeight="1" x14ac:dyDescent="0.2">
      <c r="A36" s="348"/>
      <c r="B36" s="348"/>
      <c r="C36" s="348"/>
      <c r="D36" s="348"/>
    </row>
  </sheetData>
  <mergeCells count="2">
    <mergeCell ref="A35:D35"/>
    <mergeCell ref="A36:D36"/>
  </mergeCells>
  <pageMargins left="0.75" right="0.75" top="1" bottom="1" header="0.5" footer="0.5"/>
  <pageSetup paperSize="9" orientation="portrait" horizontalDpi="4294967292" verticalDpi="429496729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tt169">
    <tabColor rgb="FFCCFFCC"/>
  </sheetPr>
  <dimension ref="A1:D44"/>
  <sheetViews>
    <sheetView showGridLines="0" zoomScaleNormal="100" workbookViewId="0">
      <selection activeCell="A3" sqref="A3"/>
    </sheetView>
  </sheetViews>
  <sheetFormatPr baseColWidth="10" defaultColWidth="10.6640625" defaultRowHeight="15" customHeight="1" x14ac:dyDescent="0.2"/>
  <cols>
    <col min="1" max="1" width="88.5" style="35" customWidth="1"/>
    <col min="2" max="3" width="14" style="26" customWidth="1"/>
    <col min="4" max="205" width="14" style="35" customWidth="1"/>
    <col min="206" max="16384" width="10.6640625" style="35"/>
  </cols>
  <sheetData>
    <row r="1" spans="1:4" ht="15" customHeight="1" x14ac:dyDescent="0.2">
      <c r="A1" s="3" t="str">
        <f>HYPERLINK("#'Index'!A1","Back to index")</f>
        <v>Back to index</v>
      </c>
    </row>
    <row r="2" spans="1:4" ht="15" customHeight="1" x14ac:dyDescent="0.2">
      <c r="A2" s="43"/>
    </row>
    <row r="3" spans="1:4" ht="45" customHeight="1" x14ac:dyDescent="0.25">
      <c r="A3" s="245" t="s">
        <v>743</v>
      </c>
    </row>
    <row r="4" spans="1:4" ht="21" customHeight="1" x14ac:dyDescent="0.2">
      <c r="A4" s="44" t="s">
        <v>1213</v>
      </c>
      <c r="B4" s="74"/>
      <c r="C4" s="75"/>
    </row>
    <row r="5" spans="1:4" ht="16" x14ac:dyDescent="0.2">
      <c r="A5" s="85"/>
      <c r="C5" s="112"/>
    </row>
    <row r="6" spans="1:4" s="28" customFormat="1" ht="35" thickBot="1" x14ac:dyDescent="0.25">
      <c r="A6" s="25" t="s">
        <v>1271</v>
      </c>
      <c r="B6" s="104" t="s">
        <v>992</v>
      </c>
      <c r="C6" s="24" t="s">
        <v>1270</v>
      </c>
    </row>
    <row r="7" spans="1:4" s="50" customFormat="1" ht="16" x14ac:dyDescent="0.2">
      <c r="A7" s="118"/>
      <c r="B7" s="107"/>
      <c r="C7" s="119"/>
      <c r="D7" s="28"/>
    </row>
    <row r="8" spans="1:4" s="28" customFormat="1" ht="17" x14ac:dyDescent="0.2">
      <c r="A8" s="216" t="s">
        <v>1440</v>
      </c>
      <c r="B8" s="168" t="s">
        <v>1299</v>
      </c>
      <c r="C8" s="172" t="s">
        <v>1300</v>
      </c>
    </row>
    <row r="9" spans="1:4" s="50" customFormat="1" ht="16" x14ac:dyDescent="0.2">
      <c r="A9" s="178"/>
      <c r="B9" s="179"/>
      <c r="C9" s="178"/>
      <c r="D9" s="28"/>
    </row>
    <row r="10" spans="1:4" s="36" customFormat="1" ht="17" x14ac:dyDescent="0.2">
      <c r="A10" s="122" t="s">
        <v>1441</v>
      </c>
      <c r="B10" s="121" t="s">
        <v>1442</v>
      </c>
      <c r="C10" s="11" t="s">
        <v>1443</v>
      </c>
      <c r="D10" s="28"/>
    </row>
    <row r="11" spans="1:4" s="28" customFormat="1" ht="17" x14ac:dyDescent="0.2">
      <c r="A11" s="111" t="s">
        <v>1444</v>
      </c>
      <c r="B11" s="82" t="s">
        <v>1445</v>
      </c>
      <c r="C11" s="65" t="s">
        <v>291</v>
      </c>
    </row>
    <row r="12" spans="1:4" s="28" customFormat="1" ht="17" x14ac:dyDescent="0.2">
      <c r="A12" s="111" t="s">
        <v>1446</v>
      </c>
      <c r="B12" s="82" t="s">
        <v>1447</v>
      </c>
      <c r="C12" s="65" t="s">
        <v>1448</v>
      </c>
    </row>
    <row r="13" spans="1:4" s="28" customFormat="1" ht="17" x14ac:dyDescent="0.2">
      <c r="A13" s="111" t="s">
        <v>1449</v>
      </c>
      <c r="B13" s="82" t="s">
        <v>1450</v>
      </c>
      <c r="C13" s="65" t="s">
        <v>1451</v>
      </c>
    </row>
    <row r="14" spans="1:4" s="28" customFormat="1" ht="17" x14ac:dyDescent="0.2">
      <c r="A14" s="111" t="s">
        <v>1452</v>
      </c>
      <c r="B14" s="82" t="s">
        <v>1453</v>
      </c>
      <c r="C14" s="65" t="s">
        <v>1454</v>
      </c>
    </row>
    <row r="15" spans="1:4" s="50" customFormat="1" ht="17" x14ac:dyDescent="0.2">
      <c r="A15" s="111" t="s">
        <v>1455</v>
      </c>
      <c r="B15" s="82" t="s">
        <v>1456</v>
      </c>
      <c r="C15" s="65" t="s">
        <v>1457</v>
      </c>
      <c r="D15" s="28"/>
    </row>
    <row r="16" spans="1:4" s="28" customFormat="1" ht="17" x14ac:dyDescent="0.2">
      <c r="A16" s="111" t="s">
        <v>1458</v>
      </c>
      <c r="B16" s="82" t="s">
        <v>1459</v>
      </c>
      <c r="C16" s="65" t="s">
        <v>1460</v>
      </c>
    </row>
    <row r="17" spans="1:4" s="28" customFormat="1" ht="17" x14ac:dyDescent="0.2">
      <c r="A17" s="111" t="s">
        <v>1461</v>
      </c>
      <c r="B17" s="82" t="s">
        <v>1462</v>
      </c>
      <c r="C17" s="65" t="s">
        <v>1463</v>
      </c>
    </row>
    <row r="18" spans="1:4" s="28" customFormat="1" ht="16" customHeight="1" x14ac:dyDescent="0.2">
      <c r="A18" s="111" t="s">
        <v>1464</v>
      </c>
      <c r="B18" s="82" t="s">
        <v>1465</v>
      </c>
      <c r="C18" s="65" t="s">
        <v>1466</v>
      </c>
    </row>
    <row r="19" spans="1:4" s="28" customFormat="1" ht="17" x14ac:dyDescent="0.2">
      <c r="A19" s="111" t="s">
        <v>1467</v>
      </c>
      <c r="B19" s="82" t="s">
        <v>1468</v>
      </c>
      <c r="C19" s="65" t="s">
        <v>1469</v>
      </c>
    </row>
    <row r="20" spans="1:4" s="28" customFormat="1" ht="17" x14ac:dyDescent="0.2">
      <c r="A20" s="111" t="s">
        <v>1470</v>
      </c>
      <c r="B20" s="82" t="s">
        <v>1471</v>
      </c>
      <c r="C20" s="65" t="s">
        <v>1472</v>
      </c>
    </row>
    <row r="21" spans="1:4" s="50" customFormat="1" ht="17" x14ac:dyDescent="0.2">
      <c r="A21" s="111" t="s">
        <v>1473</v>
      </c>
      <c r="B21" s="82" t="s">
        <v>1474</v>
      </c>
      <c r="C21" s="65" t="s">
        <v>1475</v>
      </c>
      <c r="D21" s="28"/>
    </row>
    <row r="22" spans="1:4" s="50" customFormat="1" ht="17" x14ac:dyDescent="0.2">
      <c r="A22" s="111" t="s">
        <v>1476</v>
      </c>
      <c r="B22" s="82" t="s">
        <v>1477</v>
      </c>
      <c r="C22" s="65" t="s">
        <v>1478</v>
      </c>
      <c r="D22" s="28"/>
    </row>
    <row r="23" spans="1:4" s="28" customFormat="1" ht="17" x14ac:dyDescent="0.2">
      <c r="A23" s="199" t="s">
        <v>1141</v>
      </c>
      <c r="B23" s="81" t="s">
        <v>1479</v>
      </c>
      <c r="C23" s="66" t="s">
        <v>1480</v>
      </c>
    </row>
    <row r="24" spans="1:4" s="28" customFormat="1" ht="16" x14ac:dyDescent="0.2">
      <c r="A24" s="217"/>
      <c r="B24" s="219"/>
      <c r="C24" s="217"/>
    </row>
    <row r="25" spans="1:4" s="28" customFormat="1" ht="17" x14ac:dyDescent="0.2">
      <c r="A25" s="122" t="s">
        <v>1481</v>
      </c>
      <c r="B25" s="121" t="s">
        <v>1482</v>
      </c>
      <c r="C25" s="11" t="s">
        <v>1483</v>
      </c>
    </row>
    <row r="26" spans="1:4" s="28" customFormat="1" ht="17" x14ac:dyDescent="0.2">
      <c r="A26" s="122" t="s">
        <v>1484</v>
      </c>
      <c r="B26" s="121" t="s">
        <v>1485</v>
      </c>
      <c r="C26" s="11" t="s">
        <v>0</v>
      </c>
    </row>
    <row r="27" spans="1:4" s="28" customFormat="1" ht="17" x14ac:dyDescent="0.2">
      <c r="A27" s="122" t="s">
        <v>1486</v>
      </c>
      <c r="B27" s="121" t="s">
        <v>1487</v>
      </c>
      <c r="C27" s="11" t="s">
        <v>0</v>
      </c>
    </row>
    <row r="28" spans="1:4" s="50" customFormat="1" ht="17" x14ac:dyDescent="0.2">
      <c r="A28" s="111" t="s">
        <v>1488</v>
      </c>
      <c r="B28" s="82" t="s">
        <v>446</v>
      </c>
      <c r="C28" s="65" t="s">
        <v>1489</v>
      </c>
      <c r="D28" s="28"/>
    </row>
    <row r="29" spans="1:4" s="50" customFormat="1" ht="17" x14ac:dyDescent="0.2">
      <c r="A29" s="111" t="s">
        <v>1490</v>
      </c>
      <c r="B29" s="82" t="s">
        <v>1294</v>
      </c>
      <c r="C29" s="65" t="s">
        <v>1295</v>
      </c>
      <c r="D29" s="28"/>
    </row>
    <row r="30" spans="1:4" s="28" customFormat="1" ht="17" x14ac:dyDescent="0.2">
      <c r="A30" s="111" t="s">
        <v>1491</v>
      </c>
      <c r="B30" s="82" t="s">
        <v>1492</v>
      </c>
      <c r="C30" s="65" t="s">
        <v>1493</v>
      </c>
    </row>
    <row r="31" spans="1:4" s="28" customFormat="1" ht="17" x14ac:dyDescent="0.2">
      <c r="A31" s="199" t="s">
        <v>1142</v>
      </c>
      <c r="B31" s="81" t="s">
        <v>1494</v>
      </c>
      <c r="C31" s="66" t="s">
        <v>1495</v>
      </c>
    </row>
    <row r="32" spans="1:4" s="50" customFormat="1" ht="15" customHeight="1" x14ac:dyDescent="0.2">
      <c r="A32" s="178"/>
      <c r="B32" s="179"/>
      <c r="C32" s="178"/>
      <c r="D32" s="28"/>
    </row>
    <row r="33" spans="1:4" s="52" customFormat="1" ht="17" x14ac:dyDescent="0.2">
      <c r="A33" s="122" t="s">
        <v>1496</v>
      </c>
      <c r="B33" s="121" t="s">
        <v>1497</v>
      </c>
      <c r="C33" s="11" t="s">
        <v>1498</v>
      </c>
      <c r="D33" s="35"/>
    </row>
    <row r="34" spans="1:4" ht="17" x14ac:dyDescent="0.2">
      <c r="A34" s="122" t="s">
        <v>1499</v>
      </c>
      <c r="B34" s="121" t="s">
        <v>1500</v>
      </c>
      <c r="C34" s="11" t="s">
        <v>1501</v>
      </c>
    </row>
    <row r="35" spans="1:4" ht="15" customHeight="1" x14ac:dyDescent="0.2">
      <c r="A35" s="111" t="s">
        <v>1502</v>
      </c>
      <c r="B35" s="82" t="s">
        <v>1503</v>
      </c>
      <c r="C35" s="65" t="s">
        <v>0</v>
      </c>
    </row>
    <row r="36" spans="1:4" s="53" customFormat="1" ht="15" customHeight="1" x14ac:dyDescent="0.2">
      <c r="A36" s="111" t="s">
        <v>1144</v>
      </c>
      <c r="B36" s="82" t="s">
        <v>1504</v>
      </c>
      <c r="C36" s="65" t="s">
        <v>1505</v>
      </c>
      <c r="D36" s="35"/>
    </row>
    <row r="37" spans="1:4" ht="17" x14ac:dyDescent="0.2">
      <c r="A37" s="111" t="s">
        <v>1506</v>
      </c>
      <c r="B37" s="82" t="s">
        <v>1507</v>
      </c>
      <c r="C37" s="65" t="s">
        <v>1508</v>
      </c>
    </row>
    <row r="38" spans="1:4" ht="17" x14ac:dyDescent="0.2">
      <c r="A38" s="199" t="s">
        <v>1509</v>
      </c>
      <c r="B38" s="81" t="s">
        <v>1510</v>
      </c>
      <c r="C38" s="66" t="s">
        <v>1511</v>
      </c>
    </row>
    <row r="39" spans="1:4" s="53" customFormat="1" ht="16" x14ac:dyDescent="0.2">
      <c r="A39" s="178"/>
      <c r="B39" s="179"/>
      <c r="C39" s="178"/>
      <c r="D39" s="35"/>
    </row>
    <row r="40" spans="1:4" s="52" customFormat="1" ht="15" customHeight="1" x14ac:dyDescent="0.2">
      <c r="A40" s="122" t="s">
        <v>1148</v>
      </c>
      <c r="B40" s="121" t="s">
        <v>1512</v>
      </c>
      <c r="C40" s="11" t="s">
        <v>1513</v>
      </c>
      <c r="D40" s="35"/>
    </row>
    <row r="41" spans="1:4" ht="15" customHeight="1" x14ac:dyDescent="0.2">
      <c r="A41" s="122" t="s">
        <v>1514</v>
      </c>
      <c r="B41" s="121" t="s">
        <v>447</v>
      </c>
      <c r="C41" s="11" t="s">
        <v>292</v>
      </c>
    </row>
    <row r="42" spans="1:4" ht="15" customHeight="1" x14ac:dyDescent="0.2">
      <c r="A42" s="122" t="s">
        <v>1515</v>
      </c>
      <c r="B42" s="121" t="s">
        <v>1376</v>
      </c>
      <c r="C42" s="11" t="s">
        <v>1516</v>
      </c>
    </row>
    <row r="43" spans="1:4" s="53" customFormat="1" ht="38" customHeight="1" thickBot="1" x14ac:dyDescent="0.25">
      <c r="A43" s="188" t="s">
        <v>1517</v>
      </c>
      <c r="B43" s="220" t="s">
        <v>1375</v>
      </c>
      <c r="C43" s="218" t="s">
        <v>1376</v>
      </c>
      <c r="D43" s="35"/>
    </row>
    <row r="44" spans="1:4" ht="31" customHeight="1" x14ac:dyDescent="0.2">
      <c r="A44" s="320" t="s">
        <v>1311</v>
      </c>
      <c r="B44" s="304"/>
      <c r="C44" s="304"/>
    </row>
  </sheetData>
  <mergeCells count="1">
    <mergeCell ref="A44:C44"/>
  </mergeCells>
  <pageMargins left="0.75" right="0.75" top="1" bottom="1" header="0.5" footer="0.5"/>
  <pageSetup paperSize="9" orientation="portrait" horizontalDpi="4294967292" verticalDpi="429496729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tt170">
    <tabColor rgb="FFCCFFCC"/>
  </sheetPr>
  <dimension ref="A1:M24"/>
  <sheetViews>
    <sheetView showGridLines="0" zoomScaleNormal="100" workbookViewId="0">
      <selection activeCell="A3" sqref="A3"/>
    </sheetView>
  </sheetViews>
  <sheetFormatPr baseColWidth="10" defaultColWidth="10.6640625" defaultRowHeight="15" customHeight="1" x14ac:dyDescent="0.2"/>
  <cols>
    <col min="1" max="1" width="22.6640625" style="35" customWidth="1"/>
    <col min="2" max="3" width="14" style="35" customWidth="1"/>
    <col min="4" max="5" width="14" style="26" customWidth="1"/>
    <col min="6" max="207" width="14" style="35" customWidth="1"/>
    <col min="208" max="16384" width="10.6640625" style="35"/>
  </cols>
  <sheetData>
    <row r="1" spans="1:13" ht="15" customHeight="1" x14ac:dyDescent="0.2">
      <c r="A1" s="3" t="str">
        <f>HYPERLINK("#'Index'!A1","Back to index")</f>
        <v>Back to index</v>
      </c>
    </row>
    <row r="2" spans="1:13" ht="15" customHeight="1" x14ac:dyDescent="0.2">
      <c r="A2" s="43"/>
      <c r="B2" s="43"/>
      <c r="C2" s="43"/>
      <c r="D2" s="102"/>
    </row>
    <row r="3" spans="1:13" ht="45" customHeight="1" x14ac:dyDescent="0.25">
      <c r="A3" s="245" t="s">
        <v>743</v>
      </c>
      <c r="B3" s="7"/>
      <c r="C3" s="7"/>
      <c r="D3" s="94"/>
    </row>
    <row r="4" spans="1:13" ht="21" customHeight="1" x14ac:dyDescent="0.2">
      <c r="A4" s="44" t="s">
        <v>1214</v>
      </c>
      <c r="B4" s="73"/>
      <c r="C4" s="73"/>
      <c r="D4" s="103"/>
      <c r="E4" s="74"/>
    </row>
    <row r="5" spans="1:13" ht="39" customHeight="1" x14ac:dyDescent="0.2">
      <c r="A5" s="85"/>
      <c r="B5" s="85"/>
      <c r="C5" s="85"/>
      <c r="D5" s="95"/>
      <c r="F5" s="355" t="s">
        <v>1391</v>
      </c>
      <c r="G5" s="356"/>
      <c r="H5" s="356"/>
      <c r="I5" s="356"/>
    </row>
    <row r="6" spans="1:13" ht="98" customHeight="1" thickBot="1" x14ac:dyDescent="0.25">
      <c r="A6" s="25" t="s">
        <v>1271</v>
      </c>
      <c r="B6" s="24" t="s">
        <v>1382</v>
      </c>
      <c r="C6" s="24" t="s">
        <v>1384</v>
      </c>
      <c r="D6" s="24" t="s">
        <v>1386</v>
      </c>
      <c r="E6" s="24" t="s">
        <v>1388</v>
      </c>
      <c r="F6" s="24" t="s">
        <v>1313</v>
      </c>
      <c r="G6" s="24" t="s">
        <v>1518</v>
      </c>
      <c r="H6" s="24" t="s">
        <v>1322</v>
      </c>
      <c r="I6" s="24" t="s">
        <v>1519</v>
      </c>
      <c r="J6" s="24" t="s">
        <v>1520</v>
      </c>
      <c r="K6" s="24" t="s">
        <v>1394</v>
      </c>
      <c r="L6" s="24" t="s">
        <v>1397</v>
      </c>
      <c r="M6" s="241" t="s">
        <v>1521</v>
      </c>
    </row>
    <row r="7" spans="1:13" ht="48" customHeight="1" x14ac:dyDescent="0.2">
      <c r="A7" s="59" t="s">
        <v>1522</v>
      </c>
      <c r="B7" s="60" t="s">
        <v>1383</v>
      </c>
      <c r="C7" s="60" t="s">
        <v>1385</v>
      </c>
      <c r="D7" s="60" t="s">
        <v>0</v>
      </c>
      <c r="E7" s="60" t="s">
        <v>1523</v>
      </c>
      <c r="F7" s="9" t="s">
        <v>1524</v>
      </c>
      <c r="G7" s="60" t="s">
        <v>0</v>
      </c>
      <c r="H7" s="60" t="s">
        <v>1525</v>
      </c>
      <c r="I7" s="60" t="s">
        <v>1526</v>
      </c>
      <c r="J7" s="9" t="s">
        <v>448</v>
      </c>
      <c r="K7" s="60" t="s">
        <v>1527</v>
      </c>
      <c r="L7" s="60" t="s">
        <v>217</v>
      </c>
      <c r="M7" s="60" t="s">
        <v>1528</v>
      </c>
    </row>
    <row r="8" spans="1:13" ht="34" customHeight="1" x14ac:dyDescent="0.2">
      <c r="A8" s="221" t="s">
        <v>1529</v>
      </c>
      <c r="B8" s="222" t="s">
        <v>0</v>
      </c>
      <c r="C8" s="222" t="s">
        <v>0</v>
      </c>
      <c r="D8" s="222" t="s">
        <v>0</v>
      </c>
      <c r="E8" s="222" t="s">
        <v>1530</v>
      </c>
      <c r="F8" s="222" t="s">
        <v>0</v>
      </c>
      <c r="G8" s="222" t="s">
        <v>449</v>
      </c>
      <c r="H8" s="222" t="s">
        <v>1531</v>
      </c>
      <c r="I8" s="222" t="s">
        <v>0</v>
      </c>
      <c r="J8" s="222" t="s">
        <v>0</v>
      </c>
      <c r="K8" s="222" t="s">
        <v>450</v>
      </c>
      <c r="L8" s="222" t="s">
        <v>0</v>
      </c>
      <c r="M8" s="222" t="s">
        <v>450</v>
      </c>
    </row>
    <row r="9" spans="1:13" ht="41" customHeight="1" x14ac:dyDescent="0.2">
      <c r="A9" s="113" t="s">
        <v>1532</v>
      </c>
      <c r="B9" s="207" t="s">
        <v>1383</v>
      </c>
      <c r="C9" s="207" t="s">
        <v>1385</v>
      </c>
      <c r="D9" s="207" t="s">
        <v>0</v>
      </c>
      <c r="E9" s="207" t="s">
        <v>1533</v>
      </c>
      <c r="F9" s="207" t="s">
        <v>1524</v>
      </c>
      <c r="G9" s="207" t="s">
        <v>449</v>
      </c>
      <c r="H9" s="207" t="s">
        <v>1534</v>
      </c>
      <c r="I9" s="207" t="s">
        <v>1526</v>
      </c>
      <c r="J9" s="207" t="s">
        <v>448</v>
      </c>
      <c r="K9" s="207" t="s">
        <v>1535</v>
      </c>
      <c r="L9" s="207" t="s">
        <v>217</v>
      </c>
      <c r="M9" s="207" t="s">
        <v>1536</v>
      </c>
    </row>
    <row r="10" spans="1:13" ht="15" customHeight="1" x14ac:dyDescent="0.2">
      <c r="A10" s="254" t="s">
        <v>1506</v>
      </c>
      <c r="B10" s="206" t="s">
        <v>0</v>
      </c>
      <c r="C10" s="206" t="s">
        <v>0</v>
      </c>
      <c r="D10" s="206" t="s">
        <v>0</v>
      </c>
      <c r="E10" s="206" t="s">
        <v>1537</v>
      </c>
      <c r="F10" s="206" t="s">
        <v>0</v>
      </c>
      <c r="G10" s="206" t="s">
        <v>0</v>
      </c>
      <c r="H10" s="206" t="s">
        <v>0</v>
      </c>
      <c r="I10" s="206" t="s">
        <v>0</v>
      </c>
      <c r="J10" s="206" t="s">
        <v>0</v>
      </c>
      <c r="K10" s="206" t="s">
        <v>1537</v>
      </c>
      <c r="L10" s="206" t="s">
        <v>451</v>
      </c>
      <c r="M10" s="206" t="s">
        <v>1508</v>
      </c>
    </row>
    <row r="11" spans="1:13" ht="41" customHeight="1" x14ac:dyDescent="0.2">
      <c r="A11" s="256" t="s">
        <v>1538</v>
      </c>
      <c r="B11" s="206" t="s">
        <v>0</v>
      </c>
      <c r="C11" s="206" t="s">
        <v>0</v>
      </c>
      <c r="D11" s="206" t="s">
        <v>0</v>
      </c>
      <c r="E11" s="206" t="s">
        <v>452</v>
      </c>
      <c r="F11" s="206" t="s">
        <v>0</v>
      </c>
      <c r="G11" s="206" t="s">
        <v>0</v>
      </c>
      <c r="H11" s="206" t="s">
        <v>0</v>
      </c>
      <c r="I11" s="206" t="s">
        <v>0</v>
      </c>
      <c r="J11" s="206" t="s">
        <v>0</v>
      </c>
      <c r="K11" s="206" t="s">
        <v>452</v>
      </c>
      <c r="L11" s="206" t="s">
        <v>0</v>
      </c>
      <c r="M11" s="206" t="s">
        <v>452</v>
      </c>
    </row>
    <row r="12" spans="1:13" ht="48" customHeight="1" x14ac:dyDescent="0.2">
      <c r="A12" s="114" t="s">
        <v>1539</v>
      </c>
      <c r="B12" s="206" t="s">
        <v>0</v>
      </c>
      <c r="C12" s="206" t="s">
        <v>0</v>
      </c>
      <c r="D12" s="206" t="s">
        <v>0</v>
      </c>
      <c r="E12" s="206" t="s">
        <v>1540</v>
      </c>
      <c r="F12" s="206" t="s">
        <v>1315</v>
      </c>
      <c r="G12" s="206" t="s">
        <v>288</v>
      </c>
      <c r="H12" s="206" t="s">
        <v>1541</v>
      </c>
      <c r="I12" s="206" t="s">
        <v>1319</v>
      </c>
      <c r="J12" s="206" t="s">
        <v>289</v>
      </c>
      <c r="K12" s="206" t="s">
        <v>1339</v>
      </c>
      <c r="L12" s="206" t="s">
        <v>287</v>
      </c>
      <c r="M12" s="206" t="s">
        <v>1336</v>
      </c>
    </row>
    <row r="13" spans="1:13" ht="34" customHeight="1" x14ac:dyDescent="0.2">
      <c r="A13" s="266" t="s">
        <v>1551</v>
      </c>
      <c r="B13" s="206" t="s">
        <v>0</v>
      </c>
      <c r="C13" s="206" t="s">
        <v>0</v>
      </c>
      <c r="D13" s="206" t="s">
        <v>0</v>
      </c>
      <c r="E13" s="206" t="s">
        <v>1307</v>
      </c>
      <c r="F13" s="206" t="s">
        <v>0</v>
      </c>
      <c r="G13" s="206" t="s">
        <v>0</v>
      </c>
      <c r="H13" s="206" t="s">
        <v>0</v>
      </c>
      <c r="I13" s="206" t="s">
        <v>0</v>
      </c>
      <c r="J13" s="206" t="s">
        <v>0</v>
      </c>
      <c r="K13" s="206" t="s">
        <v>1307</v>
      </c>
      <c r="L13" s="206" t="s">
        <v>287</v>
      </c>
      <c r="M13" s="206" t="s">
        <v>1304</v>
      </c>
    </row>
    <row r="14" spans="1:13" ht="55" customHeight="1" x14ac:dyDescent="0.2">
      <c r="A14" s="114" t="s">
        <v>1542</v>
      </c>
      <c r="B14" s="206" t="s">
        <v>0</v>
      </c>
      <c r="C14" s="206" t="s">
        <v>0</v>
      </c>
      <c r="D14" s="206" t="s">
        <v>0</v>
      </c>
      <c r="E14" s="206" t="s">
        <v>1543</v>
      </c>
      <c r="F14" s="206" t="s">
        <v>1315</v>
      </c>
      <c r="G14" s="206" t="s">
        <v>288</v>
      </c>
      <c r="H14" s="206" t="s">
        <v>1541</v>
      </c>
      <c r="I14" s="206" t="s">
        <v>1319</v>
      </c>
      <c r="J14" s="206" t="s">
        <v>289</v>
      </c>
      <c r="K14" s="206" t="s">
        <v>1333</v>
      </c>
      <c r="L14" s="206" t="s">
        <v>0</v>
      </c>
      <c r="M14" s="206" t="s">
        <v>1333</v>
      </c>
    </row>
    <row r="15" spans="1:13" ht="42" customHeight="1" x14ac:dyDescent="0.2">
      <c r="A15" s="113" t="s">
        <v>1544</v>
      </c>
      <c r="B15" s="207" t="s">
        <v>1383</v>
      </c>
      <c r="C15" s="207" t="s">
        <v>1385</v>
      </c>
      <c r="D15" s="207" t="s">
        <v>0</v>
      </c>
      <c r="E15" s="207" t="s">
        <v>1390</v>
      </c>
      <c r="F15" s="207" t="s">
        <v>1545</v>
      </c>
      <c r="G15" s="207" t="s">
        <v>453</v>
      </c>
      <c r="H15" s="207" t="s">
        <v>1546</v>
      </c>
      <c r="I15" s="207" t="s">
        <v>1547</v>
      </c>
      <c r="J15" s="207" t="s">
        <v>454</v>
      </c>
      <c r="K15" s="207" t="s">
        <v>1396</v>
      </c>
      <c r="L15" s="207" t="s">
        <v>290</v>
      </c>
      <c r="M15" s="207" t="s">
        <v>1399</v>
      </c>
    </row>
    <row r="16" spans="1:13" ht="42" customHeight="1" x14ac:dyDescent="0.2">
      <c r="A16" s="113" t="s">
        <v>1548</v>
      </c>
      <c r="B16" s="207" t="s">
        <v>1383</v>
      </c>
      <c r="C16" s="207" t="s">
        <v>1385</v>
      </c>
      <c r="D16" s="207" t="s">
        <v>0</v>
      </c>
      <c r="E16" s="207" t="s">
        <v>1390</v>
      </c>
      <c r="F16" s="207" t="s">
        <v>1545</v>
      </c>
      <c r="G16" s="207" t="s">
        <v>453</v>
      </c>
      <c r="H16" s="207" t="s">
        <v>1546</v>
      </c>
      <c r="I16" s="207" t="s">
        <v>1547</v>
      </c>
      <c r="J16" s="207" t="s">
        <v>454</v>
      </c>
      <c r="K16" s="207" t="s">
        <v>1396</v>
      </c>
      <c r="L16" s="207" t="s">
        <v>290</v>
      </c>
      <c r="M16" s="207" t="s">
        <v>1399</v>
      </c>
    </row>
    <row r="17" spans="1:13" ht="33" customHeight="1" x14ac:dyDescent="0.2">
      <c r="A17" s="255" t="s">
        <v>1502</v>
      </c>
      <c r="B17" s="206" t="s">
        <v>0</v>
      </c>
      <c r="C17" s="206" t="s">
        <v>0</v>
      </c>
      <c r="D17" s="206" t="s">
        <v>1387</v>
      </c>
      <c r="E17" s="206" t="s">
        <v>0</v>
      </c>
      <c r="F17" s="206" t="s">
        <v>0</v>
      </c>
      <c r="G17" s="206" t="s">
        <v>0</v>
      </c>
      <c r="H17" s="206" t="s">
        <v>0</v>
      </c>
      <c r="I17" s="206" t="s">
        <v>0</v>
      </c>
      <c r="J17" s="206" t="s">
        <v>0</v>
      </c>
      <c r="K17" s="206" t="s">
        <v>1387</v>
      </c>
      <c r="L17" s="206" t="s">
        <v>0</v>
      </c>
      <c r="M17" s="206" t="s">
        <v>1387</v>
      </c>
    </row>
    <row r="18" spans="1:13" ht="15" customHeight="1" x14ac:dyDescent="0.2">
      <c r="A18" s="114" t="s">
        <v>1506</v>
      </c>
      <c r="B18" s="206" t="s">
        <v>0</v>
      </c>
      <c r="C18" s="206" t="s">
        <v>0</v>
      </c>
      <c r="D18" s="206" t="s">
        <v>0</v>
      </c>
      <c r="E18" s="206" t="s">
        <v>1549</v>
      </c>
      <c r="F18" s="206" t="s">
        <v>0</v>
      </c>
      <c r="G18" s="206" t="s">
        <v>0</v>
      </c>
      <c r="H18" s="206" t="s">
        <v>0</v>
      </c>
      <c r="I18" s="206" t="s">
        <v>0</v>
      </c>
      <c r="J18" s="206" t="s">
        <v>0</v>
      </c>
      <c r="K18" s="206" t="s">
        <v>1549</v>
      </c>
      <c r="L18" s="206" t="s">
        <v>455</v>
      </c>
      <c r="M18" s="206" t="s">
        <v>1507</v>
      </c>
    </row>
    <row r="19" spans="1:13" ht="33" customHeight="1" x14ac:dyDescent="0.2">
      <c r="A19" s="256" t="s">
        <v>1538</v>
      </c>
      <c r="B19" s="206" t="s">
        <v>0</v>
      </c>
      <c r="C19" s="206" t="s">
        <v>0</v>
      </c>
      <c r="D19" s="206" t="s">
        <v>0</v>
      </c>
      <c r="E19" s="206" t="s">
        <v>0</v>
      </c>
      <c r="F19" s="206" t="s">
        <v>0</v>
      </c>
      <c r="G19" s="206" t="s">
        <v>0</v>
      </c>
      <c r="H19" s="206" t="s">
        <v>0</v>
      </c>
      <c r="I19" s="206" t="s">
        <v>0</v>
      </c>
      <c r="J19" s="206" t="s">
        <v>0</v>
      </c>
      <c r="K19" s="206" t="s">
        <v>0</v>
      </c>
      <c r="L19" s="206" t="s">
        <v>0</v>
      </c>
      <c r="M19" s="206" t="s">
        <v>0</v>
      </c>
    </row>
    <row r="20" spans="1:13" ht="48" customHeight="1" x14ac:dyDescent="0.2">
      <c r="A20" s="114" t="s">
        <v>1539</v>
      </c>
      <c r="B20" s="206" t="s">
        <v>0</v>
      </c>
      <c r="C20" s="206" t="s">
        <v>0</v>
      </c>
      <c r="D20" s="206" t="s">
        <v>0</v>
      </c>
      <c r="E20" s="206" t="s">
        <v>1550</v>
      </c>
      <c r="F20" s="206" t="s">
        <v>1314</v>
      </c>
      <c r="G20" s="206" t="s">
        <v>1317</v>
      </c>
      <c r="H20" s="206" t="s">
        <v>1323</v>
      </c>
      <c r="I20" s="206" t="s">
        <v>443</v>
      </c>
      <c r="J20" s="206" t="s">
        <v>1320</v>
      </c>
      <c r="K20" s="206" t="s">
        <v>1338</v>
      </c>
      <c r="L20" s="206" t="s">
        <v>445</v>
      </c>
      <c r="M20" s="206" t="s">
        <v>1335</v>
      </c>
    </row>
    <row r="21" spans="1:13" ht="33" customHeight="1" x14ac:dyDescent="0.2">
      <c r="A21" s="256" t="s">
        <v>1551</v>
      </c>
      <c r="B21" s="206" t="s">
        <v>0</v>
      </c>
      <c r="C21" s="206" t="s">
        <v>0</v>
      </c>
      <c r="D21" s="206" t="s">
        <v>0</v>
      </c>
      <c r="E21" s="206" t="s">
        <v>1306</v>
      </c>
      <c r="F21" s="206" t="s">
        <v>0</v>
      </c>
      <c r="G21" s="206" t="s">
        <v>0</v>
      </c>
      <c r="H21" s="206" t="s">
        <v>0</v>
      </c>
      <c r="I21" s="206" t="s">
        <v>0</v>
      </c>
      <c r="J21" s="206" t="s">
        <v>0</v>
      </c>
      <c r="K21" s="206" t="s">
        <v>1306</v>
      </c>
      <c r="L21" s="206" t="s">
        <v>161</v>
      </c>
      <c r="M21" s="206" t="s">
        <v>1303</v>
      </c>
    </row>
    <row r="22" spans="1:13" ht="49" customHeight="1" x14ac:dyDescent="0.2">
      <c r="A22" s="114" t="s">
        <v>1542</v>
      </c>
      <c r="B22" s="65" t="s">
        <v>0</v>
      </c>
      <c r="C22" s="65" t="s">
        <v>0</v>
      </c>
      <c r="D22" s="65" t="s">
        <v>0</v>
      </c>
      <c r="E22" s="65" t="s">
        <v>1552</v>
      </c>
      <c r="F22" s="65" t="s">
        <v>1314</v>
      </c>
      <c r="G22" s="65" t="s">
        <v>1317</v>
      </c>
      <c r="H22" s="65" t="s">
        <v>1323</v>
      </c>
      <c r="I22" s="65" t="s">
        <v>443</v>
      </c>
      <c r="J22" s="65" t="s">
        <v>1320</v>
      </c>
      <c r="K22" s="65" t="s">
        <v>1553</v>
      </c>
      <c r="L22" s="65" t="s">
        <v>295</v>
      </c>
      <c r="M22" s="65" t="s">
        <v>1554</v>
      </c>
    </row>
    <row r="23" spans="1:13" ht="45" customHeight="1" thickBot="1" x14ac:dyDescent="0.25">
      <c r="A23" s="224" t="s">
        <v>1555</v>
      </c>
      <c r="B23" s="223" t="s">
        <v>1383</v>
      </c>
      <c r="C23" s="223" t="s">
        <v>1385</v>
      </c>
      <c r="D23" s="223" t="s">
        <v>1387</v>
      </c>
      <c r="E23" s="223" t="s">
        <v>1389</v>
      </c>
      <c r="F23" s="223" t="s">
        <v>1556</v>
      </c>
      <c r="G23" s="223" t="s">
        <v>1557</v>
      </c>
      <c r="H23" s="223" t="s">
        <v>1558</v>
      </c>
      <c r="I23" s="223" t="s">
        <v>1559</v>
      </c>
      <c r="J23" s="223" t="s">
        <v>1560</v>
      </c>
      <c r="K23" s="223" t="s">
        <v>1395</v>
      </c>
      <c r="L23" s="223" t="s">
        <v>290</v>
      </c>
      <c r="M23" s="223" t="s">
        <v>1398</v>
      </c>
    </row>
    <row r="24" spans="1:13" ht="21" customHeight="1" x14ac:dyDescent="0.2">
      <c r="A24" s="291" t="s">
        <v>1311</v>
      </c>
      <c r="B24" s="292"/>
      <c r="C24" s="292"/>
      <c r="D24" s="292"/>
      <c r="E24" s="292"/>
      <c r="F24" s="292"/>
      <c r="G24" s="292"/>
      <c r="H24" s="292"/>
      <c r="I24" s="292"/>
      <c r="J24" s="292"/>
      <c r="K24" s="292"/>
      <c r="L24" s="292"/>
    </row>
  </sheetData>
  <mergeCells count="2">
    <mergeCell ref="F5:I5"/>
    <mergeCell ref="A24:L24"/>
  </mergeCells>
  <pageMargins left="0.75" right="0.75" top="1" bottom="1" header="0.5" footer="0.5"/>
  <pageSetup paperSize="9" orientation="portrait" horizontalDpi="4294967292" verticalDpi="429496729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tt171">
    <tabColor rgb="FFCCFFCC"/>
  </sheetPr>
  <dimension ref="A1:C10"/>
  <sheetViews>
    <sheetView showGridLines="0" workbookViewId="0">
      <selection activeCell="A3" sqref="A3"/>
    </sheetView>
  </sheetViews>
  <sheetFormatPr baseColWidth="10" defaultColWidth="10.6640625" defaultRowHeight="15" customHeight="1" x14ac:dyDescent="0.2"/>
  <cols>
    <col min="1" max="1" width="23.33203125" style="35" customWidth="1"/>
    <col min="2" max="2" width="57.1640625" style="26" customWidth="1"/>
    <col min="3" max="204" width="14" style="35" customWidth="1"/>
    <col min="205" max="16384" width="10.6640625" style="35"/>
  </cols>
  <sheetData>
    <row r="1" spans="1:3" ht="15" customHeight="1" x14ac:dyDescent="0.2">
      <c r="A1" s="3" t="str">
        <f>HYPERLINK("#'Index'!A1","Back to index")</f>
        <v>Back to index</v>
      </c>
    </row>
    <row r="2" spans="1:3" ht="15" customHeight="1" x14ac:dyDescent="0.2">
      <c r="A2" s="43"/>
    </row>
    <row r="3" spans="1:3" ht="45" customHeight="1" x14ac:dyDescent="0.25">
      <c r="A3" s="245" t="s">
        <v>743</v>
      </c>
    </row>
    <row r="4" spans="1:3" ht="21" customHeight="1" x14ac:dyDescent="0.2">
      <c r="A4" s="235" t="s">
        <v>1215</v>
      </c>
      <c r="B4" s="226"/>
    </row>
    <row r="5" spans="1:3" ht="16" x14ac:dyDescent="0.2">
      <c r="A5" s="85"/>
    </row>
    <row r="6" spans="1:3" s="36" customFormat="1" ht="17" x14ac:dyDescent="0.2">
      <c r="A6" s="111" t="s">
        <v>1217</v>
      </c>
      <c r="B6" s="111" t="s">
        <v>1218</v>
      </c>
      <c r="C6" s="28"/>
    </row>
    <row r="7" spans="1:3" s="28" customFormat="1" ht="17" x14ac:dyDescent="0.2">
      <c r="A7" s="111" t="s">
        <v>1219</v>
      </c>
      <c r="B7" s="111" t="s">
        <v>1220</v>
      </c>
    </row>
    <row r="8" spans="1:3" s="28" customFormat="1" ht="17" x14ac:dyDescent="0.2">
      <c r="A8" s="111" t="s">
        <v>1221</v>
      </c>
      <c r="B8" s="111" t="s">
        <v>1222</v>
      </c>
    </row>
    <row r="9" spans="1:3" s="28" customFormat="1" ht="17" x14ac:dyDescent="0.2">
      <c r="A9" s="111" t="s">
        <v>1223</v>
      </c>
      <c r="B9" s="111" t="s">
        <v>1224</v>
      </c>
    </row>
    <row r="10" spans="1:3" ht="15" customHeight="1" thickBot="1" x14ac:dyDescent="0.25">
      <c r="A10" s="225" t="s">
        <v>1225</v>
      </c>
      <c r="B10" s="225" t="s">
        <v>1226</v>
      </c>
    </row>
  </sheetData>
  <pageMargins left="0.75" right="0.75" top="1" bottom="1" header="0.5" footer="0.5"/>
  <pageSetup paperSize="9" orientation="portrait" horizontalDpi="4294967292" verticalDpi="429496729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tt172">
    <tabColor rgb="FFCCFFCC"/>
  </sheetPr>
  <dimension ref="A1:G33"/>
  <sheetViews>
    <sheetView showGridLines="0" zoomScaleNormal="100" workbookViewId="0">
      <selection activeCell="A2" sqref="A2"/>
    </sheetView>
  </sheetViews>
  <sheetFormatPr baseColWidth="10" defaultColWidth="10.6640625" defaultRowHeight="15" customHeight="1" x14ac:dyDescent="0.2"/>
  <cols>
    <col min="1" max="1" width="42.83203125" style="35" customWidth="1"/>
    <col min="2" max="2" width="8.83203125" style="35" customWidth="1"/>
    <col min="3" max="4" width="14" style="26" customWidth="1"/>
    <col min="5" max="201" width="14" style="35" customWidth="1"/>
    <col min="202" max="16384" width="10.6640625" style="35"/>
  </cols>
  <sheetData>
    <row r="1" spans="1:7" ht="15" customHeight="1" x14ac:dyDescent="0.2">
      <c r="A1" s="3" t="str">
        <f>HYPERLINK("#'Index'!A1","Back to index")</f>
        <v>Back to index</v>
      </c>
    </row>
    <row r="2" spans="1:7" ht="15" customHeight="1" x14ac:dyDescent="0.2">
      <c r="A2" s="43"/>
      <c r="B2" s="43"/>
    </row>
    <row r="3" spans="1:7" ht="45" customHeight="1" x14ac:dyDescent="0.25">
      <c r="A3" s="245" t="s">
        <v>743</v>
      </c>
      <c r="B3" s="7"/>
    </row>
    <row r="4" spans="1:7" ht="21" customHeight="1" x14ac:dyDescent="0.2">
      <c r="A4" s="44" t="s">
        <v>1216</v>
      </c>
      <c r="B4" s="73"/>
      <c r="C4" s="74"/>
      <c r="D4" s="75"/>
    </row>
    <row r="5" spans="1:7" ht="16" x14ac:dyDescent="0.2">
      <c r="A5" s="357"/>
      <c r="B5" s="357"/>
      <c r="C5" s="358"/>
      <c r="D5" s="358"/>
      <c r="E5" s="358"/>
      <c r="F5" s="358"/>
      <c r="G5" s="358"/>
    </row>
    <row r="6" spans="1:7" s="28" customFormat="1" ht="18" thickBot="1" x14ac:dyDescent="0.25">
      <c r="A6" s="29"/>
      <c r="B6" s="29"/>
      <c r="C6" s="104" t="s">
        <v>306</v>
      </c>
      <c r="D6" s="30" t="s">
        <v>219</v>
      </c>
      <c r="E6" s="30" t="s">
        <v>164</v>
      </c>
      <c r="F6" s="30" t="s">
        <v>165</v>
      </c>
      <c r="G6" s="30" t="s">
        <v>189</v>
      </c>
    </row>
    <row r="7" spans="1:7" s="50" customFormat="1" ht="16" x14ac:dyDescent="0.2">
      <c r="A7" s="118"/>
      <c r="B7" s="118"/>
      <c r="C7" s="115"/>
      <c r="D7" s="119"/>
      <c r="E7" s="119"/>
      <c r="F7" s="119"/>
      <c r="G7" s="119"/>
    </row>
    <row r="8" spans="1:7" s="36" customFormat="1" ht="17" x14ac:dyDescent="0.2">
      <c r="A8" s="10" t="s">
        <v>1227</v>
      </c>
      <c r="B8" s="20"/>
      <c r="C8" s="121"/>
      <c r="D8" s="11"/>
      <c r="E8" s="11"/>
      <c r="F8" s="11"/>
      <c r="G8" s="11"/>
    </row>
    <row r="9" spans="1:7" s="28" customFormat="1" ht="17" x14ac:dyDescent="0.2">
      <c r="A9" s="15" t="s">
        <v>1035</v>
      </c>
      <c r="B9" s="65" t="s">
        <v>1228</v>
      </c>
      <c r="C9" s="82" t="s">
        <v>1065</v>
      </c>
      <c r="D9" s="65" t="s">
        <v>1066</v>
      </c>
      <c r="E9" s="65" t="s">
        <v>1229</v>
      </c>
      <c r="F9" s="65" t="s">
        <v>1230</v>
      </c>
      <c r="G9" s="65" t="s">
        <v>1231</v>
      </c>
    </row>
    <row r="10" spans="1:7" s="28" customFormat="1" ht="17" x14ac:dyDescent="0.2">
      <c r="A10" s="15" t="s">
        <v>456</v>
      </c>
      <c r="B10" s="65" t="s">
        <v>1228</v>
      </c>
      <c r="C10" s="82" t="s">
        <v>293</v>
      </c>
      <c r="D10" s="65" t="s">
        <v>457</v>
      </c>
      <c r="E10" s="65" t="s">
        <v>458</v>
      </c>
      <c r="F10" s="65" t="s">
        <v>190</v>
      </c>
      <c r="G10" s="65" t="s">
        <v>191</v>
      </c>
    </row>
    <row r="11" spans="1:7" s="28" customFormat="1" ht="19" x14ac:dyDescent="0.2">
      <c r="A11" s="13" t="s">
        <v>1240</v>
      </c>
      <c r="B11" s="65" t="s">
        <v>1228</v>
      </c>
      <c r="C11" s="82" t="s">
        <v>457</v>
      </c>
      <c r="D11" s="65" t="s">
        <v>176</v>
      </c>
      <c r="E11" s="65" t="s">
        <v>192</v>
      </c>
      <c r="F11" s="65" t="s">
        <v>193</v>
      </c>
      <c r="G11" s="65" t="s">
        <v>194</v>
      </c>
    </row>
    <row r="12" spans="1:7" s="28" customFormat="1" ht="17" x14ac:dyDescent="0.2">
      <c r="A12" s="15" t="s">
        <v>175</v>
      </c>
      <c r="B12" s="65" t="s">
        <v>1228</v>
      </c>
      <c r="C12" s="82" t="s">
        <v>389</v>
      </c>
      <c r="D12" s="65" t="s">
        <v>390</v>
      </c>
      <c r="E12" s="65" t="s">
        <v>459</v>
      </c>
      <c r="F12" s="65" t="s">
        <v>166</v>
      </c>
      <c r="G12" s="65" t="s">
        <v>43</v>
      </c>
    </row>
    <row r="13" spans="1:7" s="28" customFormat="1" ht="19" x14ac:dyDescent="0.2">
      <c r="A13" s="13" t="s">
        <v>1241</v>
      </c>
      <c r="B13" s="65" t="s">
        <v>1228</v>
      </c>
      <c r="C13" s="82" t="s">
        <v>351</v>
      </c>
      <c r="D13" s="65" t="s">
        <v>249</v>
      </c>
      <c r="E13" s="65" t="s">
        <v>163</v>
      </c>
      <c r="F13" s="65" t="s">
        <v>47</v>
      </c>
      <c r="G13" s="65" t="s">
        <v>35</v>
      </c>
    </row>
    <row r="14" spans="1:7" s="28" customFormat="1" ht="17" x14ac:dyDescent="0.2">
      <c r="A14" s="15" t="s">
        <v>1232</v>
      </c>
      <c r="B14" s="65" t="s">
        <v>1228</v>
      </c>
      <c r="C14" s="82" t="s">
        <v>392</v>
      </c>
      <c r="D14" s="65" t="s">
        <v>393</v>
      </c>
      <c r="E14" s="65" t="s">
        <v>460</v>
      </c>
      <c r="F14" s="65" t="s">
        <v>167</v>
      </c>
      <c r="G14" s="65" t="s">
        <v>44</v>
      </c>
    </row>
    <row r="15" spans="1:7" s="28" customFormat="1" ht="19" x14ac:dyDescent="0.2">
      <c r="A15" s="265" t="s">
        <v>1242</v>
      </c>
      <c r="B15" s="227" t="s">
        <v>1228</v>
      </c>
      <c r="C15" s="82" t="s">
        <v>350</v>
      </c>
      <c r="D15" s="227" t="s">
        <v>248</v>
      </c>
      <c r="E15" s="227" t="s">
        <v>162</v>
      </c>
      <c r="F15" s="227" t="s">
        <v>46</v>
      </c>
      <c r="G15" s="227" t="s">
        <v>42</v>
      </c>
    </row>
    <row r="16" spans="1:7" s="28" customFormat="1" ht="17" x14ac:dyDescent="0.2">
      <c r="A16" s="15" t="s">
        <v>1233</v>
      </c>
      <c r="B16" s="65" t="s">
        <v>1228</v>
      </c>
      <c r="C16" s="82" t="s">
        <v>198</v>
      </c>
      <c r="D16" s="65" t="s">
        <v>385</v>
      </c>
      <c r="E16" s="65" t="s">
        <v>461</v>
      </c>
      <c r="F16" s="65" t="s">
        <v>168</v>
      </c>
      <c r="G16" s="65" t="s">
        <v>45</v>
      </c>
    </row>
    <row r="17" spans="1:7" s="28" customFormat="1" ht="19" x14ac:dyDescent="0.2">
      <c r="A17" s="13" t="s">
        <v>1243</v>
      </c>
      <c r="B17" s="65" t="s">
        <v>1228</v>
      </c>
      <c r="C17" s="82" t="s">
        <v>462</v>
      </c>
      <c r="D17" s="65" t="s">
        <v>282</v>
      </c>
      <c r="E17" s="65" t="s">
        <v>198</v>
      </c>
      <c r="F17" s="65" t="s">
        <v>199</v>
      </c>
      <c r="G17" s="65" t="s">
        <v>200</v>
      </c>
    </row>
    <row r="18" spans="1:7" s="28" customFormat="1" ht="17" x14ac:dyDescent="0.2">
      <c r="A18" s="15" t="s">
        <v>1234</v>
      </c>
      <c r="B18" s="65" t="s">
        <v>1228</v>
      </c>
      <c r="C18" s="82" t="s">
        <v>418</v>
      </c>
      <c r="D18" s="65" t="s">
        <v>283</v>
      </c>
      <c r="E18" s="65" t="s">
        <v>201</v>
      </c>
      <c r="F18" s="65" t="s">
        <v>202</v>
      </c>
      <c r="G18" s="65" t="s">
        <v>203</v>
      </c>
    </row>
    <row r="19" spans="1:7" s="28" customFormat="1" ht="17" x14ac:dyDescent="0.2">
      <c r="A19" s="15" t="s">
        <v>1235</v>
      </c>
      <c r="B19" s="65" t="s">
        <v>1228</v>
      </c>
      <c r="C19" s="82" t="s">
        <v>463</v>
      </c>
      <c r="D19" s="65" t="s">
        <v>284</v>
      </c>
      <c r="E19" s="65" t="s">
        <v>204</v>
      </c>
      <c r="F19" s="65" t="s">
        <v>205</v>
      </c>
      <c r="G19" s="65" t="s">
        <v>206</v>
      </c>
    </row>
    <row r="20" spans="1:7" s="28" customFormat="1" ht="19" x14ac:dyDescent="0.2">
      <c r="A20" s="265" t="s">
        <v>1244</v>
      </c>
      <c r="B20" s="227" t="s">
        <v>207</v>
      </c>
      <c r="C20" s="82" t="s">
        <v>1236</v>
      </c>
      <c r="D20" s="227" t="s">
        <v>1237</v>
      </c>
      <c r="E20" s="227" t="s">
        <v>1238</v>
      </c>
      <c r="F20" s="227" t="s">
        <v>822</v>
      </c>
      <c r="G20" s="227" t="s">
        <v>1239</v>
      </c>
    </row>
    <row r="21" spans="1:7" s="28" customFormat="1" ht="16" x14ac:dyDescent="0.2">
      <c r="B21" s="61"/>
      <c r="C21" s="194"/>
      <c r="D21" s="61"/>
      <c r="E21" s="61"/>
      <c r="F21" s="61"/>
      <c r="G21" s="61"/>
    </row>
    <row r="22" spans="1:7" s="36" customFormat="1" ht="34" x14ac:dyDescent="0.2">
      <c r="A22" s="10" t="s">
        <v>1245</v>
      </c>
      <c r="B22" s="172"/>
      <c r="C22" s="121"/>
      <c r="D22" s="11"/>
      <c r="E22" s="11"/>
      <c r="F22" s="11"/>
      <c r="G22" s="11"/>
    </row>
    <row r="23" spans="1:7" s="28" customFormat="1" ht="17" x14ac:dyDescent="0.2">
      <c r="A23" s="15" t="s">
        <v>1246</v>
      </c>
      <c r="B23" s="65" t="s">
        <v>1228</v>
      </c>
      <c r="C23" s="82" t="s">
        <v>1127</v>
      </c>
      <c r="D23" s="65" t="s">
        <v>1129</v>
      </c>
      <c r="E23" s="65" t="s">
        <v>1247</v>
      </c>
      <c r="F23" s="65" t="s">
        <v>1248</v>
      </c>
      <c r="G23" s="65" t="s">
        <v>1249</v>
      </c>
    </row>
    <row r="24" spans="1:7" s="28" customFormat="1" ht="15" customHeight="1" x14ac:dyDescent="0.2">
      <c r="A24" s="15" t="s">
        <v>995</v>
      </c>
      <c r="B24" s="65" t="s">
        <v>1228</v>
      </c>
      <c r="C24" s="82" t="s">
        <v>1250</v>
      </c>
      <c r="D24" s="65" t="s">
        <v>1251</v>
      </c>
      <c r="E24" s="65" t="s">
        <v>1252</v>
      </c>
      <c r="F24" s="65" t="s">
        <v>1253</v>
      </c>
      <c r="G24" s="65" t="s">
        <v>1254</v>
      </c>
    </row>
    <row r="25" spans="1:7" ht="15" customHeight="1" x14ac:dyDescent="0.2">
      <c r="A25" s="15" t="s">
        <v>1159</v>
      </c>
      <c r="B25" s="65" t="s">
        <v>1228</v>
      </c>
      <c r="C25" s="82" t="s">
        <v>464</v>
      </c>
      <c r="D25" s="65" t="s">
        <v>465</v>
      </c>
      <c r="E25" s="65" t="s">
        <v>466</v>
      </c>
      <c r="F25" s="65" t="s">
        <v>195</v>
      </c>
      <c r="G25" s="65" t="s">
        <v>196</v>
      </c>
    </row>
    <row r="26" spans="1:7" s="50" customFormat="1" ht="17" x14ac:dyDescent="0.2">
      <c r="A26" s="15" t="s">
        <v>1080</v>
      </c>
      <c r="B26" s="65" t="s">
        <v>1228</v>
      </c>
      <c r="C26" s="82" t="s">
        <v>1113</v>
      </c>
      <c r="D26" s="65" t="s">
        <v>1115</v>
      </c>
      <c r="E26" s="65" t="s">
        <v>1255</v>
      </c>
      <c r="F26" s="65" t="s">
        <v>1256</v>
      </c>
      <c r="G26" s="65" t="s">
        <v>1257</v>
      </c>
    </row>
    <row r="27" spans="1:7" s="36" customFormat="1" ht="16" x14ac:dyDescent="0.2">
      <c r="A27" s="173"/>
      <c r="B27" s="67"/>
      <c r="C27" s="175"/>
      <c r="D27" s="67"/>
      <c r="E27" s="67"/>
      <c r="F27" s="67"/>
      <c r="G27" s="67"/>
    </row>
    <row r="28" spans="1:7" s="28" customFormat="1" ht="17" x14ac:dyDescent="0.2">
      <c r="A28" s="10" t="s">
        <v>1258</v>
      </c>
      <c r="B28" s="172"/>
      <c r="C28" s="121"/>
      <c r="D28" s="11"/>
      <c r="E28" s="11"/>
      <c r="F28" s="11"/>
      <c r="G28" s="11"/>
    </row>
    <row r="29" spans="1:7" ht="15" customHeight="1" x14ac:dyDescent="0.2">
      <c r="A29" s="15" t="s">
        <v>1259</v>
      </c>
      <c r="B29" s="65" t="s">
        <v>1228</v>
      </c>
      <c r="C29" s="82" t="s">
        <v>890</v>
      </c>
      <c r="D29" s="65" t="s">
        <v>891</v>
      </c>
      <c r="E29" s="65" t="s">
        <v>892</v>
      </c>
      <c r="F29" s="65" t="s">
        <v>893</v>
      </c>
      <c r="G29" s="65" t="s">
        <v>894</v>
      </c>
    </row>
    <row r="30" spans="1:7" ht="18" customHeight="1" x14ac:dyDescent="0.2">
      <c r="A30" s="15" t="s">
        <v>1260</v>
      </c>
      <c r="B30" s="65" t="s">
        <v>208</v>
      </c>
      <c r="C30" s="82" t="s">
        <v>1261</v>
      </c>
      <c r="D30" s="65" t="s">
        <v>1262</v>
      </c>
      <c r="E30" s="65" t="s">
        <v>1263</v>
      </c>
      <c r="F30" s="65" t="s">
        <v>1264</v>
      </c>
      <c r="G30" s="65" t="s">
        <v>1265</v>
      </c>
    </row>
    <row r="31" spans="1:7" ht="20" customHeight="1" x14ac:dyDescent="0.2">
      <c r="A31" s="13" t="s">
        <v>1266</v>
      </c>
      <c r="B31" s="65" t="s">
        <v>208</v>
      </c>
      <c r="C31" s="82" t="s">
        <v>905</v>
      </c>
      <c r="D31" s="65" t="s">
        <v>906</v>
      </c>
      <c r="E31" s="65" t="s">
        <v>907</v>
      </c>
      <c r="F31" s="65" t="s">
        <v>908</v>
      </c>
      <c r="G31" s="65" t="s">
        <v>909</v>
      </c>
    </row>
    <row r="32" spans="1:7" ht="22" customHeight="1" thickBot="1" x14ac:dyDescent="0.25">
      <c r="A32" s="244" t="s">
        <v>1267</v>
      </c>
      <c r="B32" s="106" t="s">
        <v>208</v>
      </c>
      <c r="C32" s="109" t="s">
        <v>896</v>
      </c>
      <c r="D32" s="106" t="s">
        <v>897</v>
      </c>
      <c r="E32" s="106" t="s">
        <v>898</v>
      </c>
      <c r="F32" s="106" t="s">
        <v>899</v>
      </c>
      <c r="G32" s="106" t="s">
        <v>897</v>
      </c>
    </row>
    <row r="33" spans="1:7" ht="152" customHeight="1" x14ac:dyDescent="0.2">
      <c r="A33" s="320" t="s">
        <v>1597</v>
      </c>
      <c r="B33" s="304"/>
      <c r="C33" s="304"/>
      <c r="D33" s="304"/>
      <c r="E33" s="304"/>
      <c r="F33" s="304"/>
      <c r="G33" s="304"/>
    </row>
  </sheetData>
  <mergeCells count="2">
    <mergeCell ref="A5:G5"/>
    <mergeCell ref="A33:G33"/>
  </mergeCells>
  <pageMargins left="0.75" right="0.75" top="1" bottom="1" header="0.5" footer="0.5"/>
  <pageSetup paperSize="9"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tt36">
    <tabColor rgb="FFCCFFCC"/>
  </sheetPr>
  <dimension ref="A1:L20"/>
  <sheetViews>
    <sheetView showGridLines="0" workbookViewId="0">
      <selection activeCell="A3" sqref="A3"/>
    </sheetView>
  </sheetViews>
  <sheetFormatPr baseColWidth="10" defaultColWidth="10.6640625" defaultRowHeight="15" customHeight="1" x14ac:dyDescent="0.2"/>
  <cols>
    <col min="1" max="1" width="33.83203125" style="35" customWidth="1"/>
    <col min="2" max="5" width="14" style="26" customWidth="1"/>
    <col min="6" max="11" width="14" style="35" customWidth="1"/>
    <col min="12" max="12" width="14.5" style="35" customWidth="1"/>
    <col min="13" max="199" width="14" style="35" customWidth="1"/>
    <col min="200" max="16384" width="10.6640625" style="35"/>
  </cols>
  <sheetData>
    <row r="1" spans="1:12" ht="15" customHeight="1" x14ac:dyDescent="0.2">
      <c r="A1" s="3" t="str">
        <f>HYPERLINK("#'Index'!A1","Back to index")</f>
        <v>Back to index</v>
      </c>
    </row>
    <row r="2" spans="1:12" ht="15" customHeight="1" x14ac:dyDescent="0.2">
      <c r="A2" s="40"/>
    </row>
    <row r="3" spans="1:12" ht="45" customHeight="1" x14ac:dyDescent="0.25">
      <c r="A3" s="245" t="s">
        <v>743</v>
      </c>
    </row>
    <row r="4" spans="1:12" ht="21" customHeight="1" x14ac:dyDescent="0.2">
      <c r="A4" s="239" t="s">
        <v>611</v>
      </c>
      <c r="B4" s="54"/>
      <c r="C4" s="54"/>
      <c r="D4" s="54"/>
      <c r="E4" s="55"/>
    </row>
    <row r="5" spans="1:12" ht="16" x14ac:dyDescent="0.2">
      <c r="A5" s="56"/>
      <c r="B5" s="54"/>
      <c r="C5" s="54"/>
      <c r="D5" s="54"/>
      <c r="E5" s="57"/>
    </row>
    <row r="6" spans="1:12" s="28" customFormat="1" ht="105" thickBot="1" x14ac:dyDescent="0.25">
      <c r="A6" s="29" t="s">
        <v>233</v>
      </c>
      <c r="B6" s="30"/>
      <c r="C6" s="24" t="s">
        <v>502</v>
      </c>
      <c r="D6" s="24" t="s">
        <v>503</v>
      </c>
      <c r="E6" s="58" t="s">
        <v>501</v>
      </c>
      <c r="F6" s="24" t="s">
        <v>613</v>
      </c>
      <c r="G6" s="24" t="s">
        <v>614</v>
      </c>
      <c r="H6" s="24" t="s">
        <v>1580</v>
      </c>
      <c r="I6" s="24" t="s">
        <v>615</v>
      </c>
      <c r="J6" s="58" t="s">
        <v>501</v>
      </c>
      <c r="K6" s="30" t="s">
        <v>612</v>
      </c>
      <c r="L6" s="241" t="s">
        <v>610</v>
      </c>
    </row>
    <row r="7" spans="1:12" s="41" customFormat="1" ht="16" x14ac:dyDescent="0.2">
      <c r="A7" s="59"/>
      <c r="B7" s="60"/>
      <c r="C7" s="60"/>
      <c r="D7" s="60"/>
      <c r="E7" s="60"/>
      <c r="F7" s="60"/>
      <c r="G7" s="60"/>
      <c r="H7" s="60"/>
      <c r="I7" s="60"/>
      <c r="J7" s="60"/>
      <c r="K7" s="60"/>
      <c r="L7" s="60"/>
    </row>
    <row r="8" spans="1:12" s="42" customFormat="1" ht="30" customHeight="1" x14ac:dyDescent="0.2">
      <c r="A8" s="293" t="s">
        <v>617</v>
      </c>
      <c r="B8" s="61" t="s">
        <v>219</v>
      </c>
      <c r="C8" s="61" t="s">
        <v>505</v>
      </c>
      <c r="D8" s="61" t="s">
        <v>517</v>
      </c>
      <c r="E8" s="62" t="s">
        <v>518</v>
      </c>
      <c r="F8" s="61" t="s">
        <v>0</v>
      </c>
      <c r="G8" s="61"/>
      <c r="H8" s="61"/>
      <c r="I8" s="61"/>
      <c r="J8" s="62" t="s">
        <v>518</v>
      </c>
      <c r="K8" s="61" t="s">
        <v>523</v>
      </c>
      <c r="L8" s="62" t="s">
        <v>616</v>
      </c>
    </row>
    <row r="9" spans="1:12" s="42" customFormat="1" ht="57" customHeight="1" x14ac:dyDescent="0.2">
      <c r="A9" s="295"/>
      <c r="B9" s="63" t="s">
        <v>306</v>
      </c>
      <c r="C9" s="63" t="s">
        <v>506</v>
      </c>
      <c r="D9" s="63" t="s">
        <v>527</v>
      </c>
      <c r="E9" s="64" t="s">
        <v>528</v>
      </c>
      <c r="F9" s="63" t="s">
        <v>621</v>
      </c>
      <c r="G9" s="63"/>
      <c r="H9" s="63" t="s">
        <v>0</v>
      </c>
      <c r="I9" s="63" t="s">
        <v>0</v>
      </c>
      <c r="J9" s="64" t="s">
        <v>622</v>
      </c>
      <c r="K9" s="63" t="s">
        <v>532</v>
      </c>
      <c r="L9" s="64" t="s">
        <v>623</v>
      </c>
    </row>
    <row r="10" spans="1:12" s="28" customFormat="1" ht="30" customHeight="1" x14ac:dyDescent="0.2">
      <c r="A10" s="296" t="s">
        <v>620</v>
      </c>
      <c r="B10" s="65" t="s">
        <v>219</v>
      </c>
      <c r="C10" s="65" t="s">
        <v>0</v>
      </c>
      <c r="D10" s="65" t="s">
        <v>0</v>
      </c>
      <c r="E10" s="66" t="s">
        <v>0</v>
      </c>
      <c r="F10" s="65" t="s">
        <v>0</v>
      </c>
      <c r="G10" s="65" t="s">
        <v>0</v>
      </c>
      <c r="H10" s="65"/>
      <c r="I10" s="65"/>
      <c r="J10" s="66" t="s">
        <v>0</v>
      </c>
      <c r="K10" s="65" t="s">
        <v>0</v>
      </c>
      <c r="L10" s="66" t="s">
        <v>0</v>
      </c>
    </row>
    <row r="11" spans="1:12" s="28" customFormat="1" ht="30" customHeight="1" x14ac:dyDescent="0.2">
      <c r="A11" s="298"/>
      <c r="B11" s="63" t="s">
        <v>306</v>
      </c>
      <c r="C11" s="63" t="s">
        <v>510</v>
      </c>
      <c r="D11" s="63" t="s">
        <v>539</v>
      </c>
      <c r="E11" s="64" t="s">
        <v>540</v>
      </c>
      <c r="F11" s="63" t="s">
        <v>0</v>
      </c>
      <c r="G11" s="63" t="s">
        <v>0</v>
      </c>
      <c r="H11" s="63"/>
      <c r="I11" s="63"/>
      <c r="J11" s="64" t="s">
        <v>540</v>
      </c>
      <c r="K11" s="63" t="s">
        <v>544</v>
      </c>
      <c r="L11" s="64" t="s">
        <v>546</v>
      </c>
    </row>
    <row r="12" spans="1:12" s="28" customFormat="1" ht="30" customHeight="1" x14ac:dyDescent="0.2">
      <c r="A12" s="296" t="s">
        <v>618</v>
      </c>
      <c r="B12" s="65" t="s">
        <v>219</v>
      </c>
      <c r="C12" s="65" t="s">
        <v>511</v>
      </c>
      <c r="D12" s="65" t="s">
        <v>547</v>
      </c>
      <c r="E12" s="66" t="s">
        <v>548</v>
      </c>
      <c r="F12" s="65" t="s">
        <v>0</v>
      </c>
      <c r="G12" s="65"/>
      <c r="H12" s="65"/>
      <c r="I12" s="65"/>
      <c r="J12" s="66" t="s">
        <v>548</v>
      </c>
      <c r="K12" s="65" t="s">
        <v>553</v>
      </c>
      <c r="L12" s="66" t="s">
        <v>624</v>
      </c>
    </row>
    <row r="13" spans="1:12" s="28" customFormat="1" ht="30" customHeight="1" x14ac:dyDescent="0.2">
      <c r="A13" s="298"/>
      <c r="B13" s="63" t="s">
        <v>306</v>
      </c>
      <c r="C13" s="63" t="s">
        <v>512</v>
      </c>
      <c r="D13" s="63" t="s">
        <v>555</v>
      </c>
      <c r="E13" s="64" t="s">
        <v>556</v>
      </c>
      <c r="F13" s="63" t="s">
        <v>625</v>
      </c>
      <c r="G13" s="63"/>
      <c r="H13" s="63" t="s">
        <v>0</v>
      </c>
      <c r="I13" s="63" t="s">
        <v>0</v>
      </c>
      <c r="J13" s="64" t="s">
        <v>626</v>
      </c>
      <c r="K13" s="63" t="s">
        <v>553</v>
      </c>
      <c r="L13" s="64" t="s">
        <v>627</v>
      </c>
    </row>
    <row r="14" spans="1:12" s="28" customFormat="1" ht="30" customHeight="1" x14ac:dyDescent="0.2">
      <c r="A14" s="296" t="s">
        <v>728</v>
      </c>
      <c r="B14" s="65" t="s">
        <v>219</v>
      </c>
      <c r="C14" s="65" t="s">
        <v>593</v>
      </c>
      <c r="D14" s="65" t="s">
        <v>594</v>
      </c>
      <c r="E14" s="66" t="s">
        <v>595</v>
      </c>
      <c r="F14" s="65" t="s">
        <v>628</v>
      </c>
      <c r="G14" s="65"/>
      <c r="H14" s="65"/>
      <c r="I14" s="65"/>
      <c r="J14" s="66" t="s">
        <v>629</v>
      </c>
      <c r="K14" s="65" t="s">
        <v>553</v>
      </c>
      <c r="L14" s="66" t="s">
        <v>630</v>
      </c>
    </row>
    <row r="15" spans="1:12" s="28" customFormat="1" ht="30" customHeight="1" x14ac:dyDescent="0.2">
      <c r="A15" s="298"/>
      <c r="B15" s="63" t="s">
        <v>306</v>
      </c>
      <c r="C15" s="63" t="s">
        <v>593</v>
      </c>
      <c r="D15" s="63" t="s">
        <v>599</v>
      </c>
      <c r="E15" s="64" t="s">
        <v>600</v>
      </c>
      <c r="F15" s="63" t="s">
        <v>632</v>
      </c>
      <c r="G15" s="63"/>
      <c r="H15" s="63" t="s">
        <v>0</v>
      </c>
      <c r="I15" s="63" t="s">
        <v>0</v>
      </c>
      <c r="J15" s="64" t="s">
        <v>633</v>
      </c>
      <c r="K15" s="63" t="s">
        <v>553</v>
      </c>
      <c r="L15" s="64" t="s">
        <v>634</v>
      </c>
    </row>
    <row r="16" spans="1:12" s="28" customFormat="1" ht="30" customHeight="1" x14ac:dyDescent="0.2">
      <c r="A16" s="296" t="s">
        <v>619</v>
      </c>
      <c r="B16" s="65" t="s">
        <v>219</v>
      </c>
      <c r="C16" s="65" t="s">
        <v>607</v>
      </c>
      <c r="D16" s="65" t="s">
        <v>608</v>
      </c>
      <c r="E16" s="66" t="s">
        <v>609</v>
      </c>
      <c r="F16" s="65" t="s">
        <v>635</v>
      </c>
      <c r="G16" s="65" t="s">
        <v>636</v>
      </c>
      <c r="H16" s="65"/>
      <c r="I16" s="65"/>
      <c r="J16" s="66" t="s">
        <v>631</v>
      </c>
      <c r="K16" s="65" t="s">
        <v>0</v>
      </c>
      <c r="L16" s="66" t="s">
        <v>631</v>
      </c>
    </row>
    <row r="17" spans="1:12" s="28" customFormat="1" ht="30" customHeight="1" x14ac:dyDescent="0.2">
      <c r="A17" s="298"/>
      <c r="B17" s="63" t="s">
        <v>306</v>
      </c>
      <c r="C17" s="63" t="s">
        <v>0</v>
      </c>
      <c r="D17" s="63" t="s">
        <v>0</v>
      </c>
      <c r="E17" s="64" t="s">
        <v>0</v>
      </c>
      <c r="F17" s="63" t="s">
        <v>637</v>
      </c>
      <c r="G17" s="63" t="s">
        <v>638</v>
      </c>
      <c r="H17" s="63"/>
      <c r="I17" s="63"/>
      <c r="J17" s="64" t="s">
        <v>639</v>
      </c>
      <c r="K17" s="63" t="s">
        <v>0</v>
      </c>
      <c r="L17" s="64" t="s">
        <v>639</v>
      </c>
    </row>
    <row r="18" spans="1:12" ht="23" customHeight="1" x14ac:dyDescent="0.2">
      <c r="A18" s="283" t="s">
        <v>501</v>
      </c>
      <c r="B18" s="66" t="s">
        <v>219</v>
      </c>
      <c r="C18" s="66" t="s">
        <v>568</v>
      </c>
      <c r="D18" s="66" t="s">
        <v>572</v>
      </c>
      <c r="E18" s="66" t="s">
        <v>569</v>
      </c>
      <c r="F18" s="66" t="s">
        <v>642</v>
      </c>
      <c r="G18" s="66" t="s">
        <v>636</v>
      </c>
      <c r="H18" s="66" t="s">
        <v>0</v>
      </c>
      <c r="I18" s="66" t="s">
        <v>0</v>
      </c>
      <c r="J18" s="66" t="s">
        <v>640</v>
      </c>
      <c r="K18" s="66" t="s">
        <v>577</v>
      </c>
      <c r="L18" s="66" t="s">
        <v>641</v>
      </c>
    </row>
    <row r="19" spans="1:12" ht="24" customHeight="1" thickBot="1" x14ac:dyDescent="0.25">
      <c r="A19" s="299"/>
      <c r="B19" s="71" t="s">
        <v>306</v>
      </c>
      <c r="C19" s="71" t="s">
        <v>578</v>
      </c>
      <c r="D19" s="71" t="s">
        <v>582</v>
      </c>
      <c r="E19" s="71" t="s">
        <v>579</v>
      </c>
      <c r="F19" s="71" t="s">
        <v>645</v>
      </c>
      <c r="G19" s="71" t="s">
        <v>638</v>
      </c>
      <c r="H19" s="71" t="s">
        <v>0</v>
      </c>
      <c r="I19" s="71" t="s">
        <v>0</v>
      </c>
      <c r="J19" s="71" t="s">
        <v>643</v>
      </c>
      <c r="K19" s="71" t="s">
        <v>586</v>
      </c>
      <c r="L19" s="71" t="s">
        <v>644</v>
      </c>
    </row>
    <row r="20" spans="1:12" ht="82" customHeight="1" x14ac:dyDescent="0.2">
      <c r="A20" s="291" t="s">
        <v>646</v>
      </c>
      <c r="B20" s="292"/>
      <c r="C20" s="292"/>
      <c r="D20" s="292"/>
      <c r="E20" s="292"/>
      <c r="F20" s="292"/>
      <c r="G20" s="292"/>
      <c r="H20" s="292"/>
      <c r="I20" s="292"/>
      <c r="J20" s="292"/>
      <c r="K20" s="292"/>
      <c r="L20" s="292"/>
    </row>
  </sheetData>
  <mergeCells count="7">
    <mergeCell ref="A20:L20"/>
    <mergeCell ref="A8:A9"/>
    <mergeCell ref="A10:A11"/>
    <mergeCell ref="A12:A13"/>
    <mergeCell ref="A14:A15"/>
    <mergeCell ref="A16:A17"/>
    <mergeCell ref="A18:A19"/>
  </mergeCells>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tt39">
    <tabColor rgb="FFCCFFCC"/>
  </sheetPr>
  <dimension ref="A1:F40"/>
  <sheetViews>
    <sheetView showGridLines="0" zoomScaleNormal="100" workbookViewId="0">
      <selection activeCell="A2" sqref="A2"/>
    </sheetView>
  </sheetViews>
  <sheetFormatPr baseColWidth="10" defaultColWidth="10.6640625" defaultRowHeight="15" customHeight="1" x14ac:dyDescent="0.2"/>
  <cols>
    <col min="1" max="1" width="45.5" style="35" customWidth="1"/>
    <col min="2" max="4" width="14" style="26" customWidth="1"/>
    <col min="5" max="193" width="14" style="35" customWidth="1"/>
    <col min="194" max="16384" width="10.6640625" style="35"/>
  </cols>
  <sheetData>
    <row r="1" spans="1:6" ht="15" customHeight="1" x14ac:dyDescent="0.2">
      <c r="A1" s="3" t="str">
        <f>HYPERLINK("#'Index'!A1","Back to index")</f>
        <v>Back to index</v>
      </c>
    </row>
    <row r="2" spans="1:6" ht="15" customHeight="1" x14ac:dyDescent="0.2">
      <c r="A2" s="43"/>
    </row>
    <row r="3" spans="1:6" ht="45" customHeight="1" x14ac:dyDescent="0.25">
      <c r="A3" s="245" t="s">
        <v>743</v>
      </c>
    </row>
    <row r="4" spans="1:6" ht="21" customHeight="1" x14ac:dyDescent="0.2">
      <c r="A4" s="44" t="s">
        <v>1581</v>
      </c>
      <c r="B4" s="74"/>
      <c r="C4" s="74"/>
      <c r="D4" s="75"/>
    </row>
    <row r="5" spans="1:6" ht="16" x14ac:dyDescent="0.2">
      <c r="A5" s="76"/>
      <c r="B5" s="74"/>
      <c r="C5" s="74"/>
      <c r="D5" s="77"/>
    </row>
    <row r="6" spans="1:6" ht="75" customHeight="1" thickBot="1" x14ac:dyDescent="0.25">
      <c r="A6" s="78" t="s">
        <v>37</v>
      </c>
      <c r="B6" s="79"/>
      <c r="C6" s="49" t="s">
        <v>502</v>
      </c>
      <c r="D6" s="49" t="s">
        <v>648</v>
      </c>
      <c r="E6" s="49" t="s">
        <v>647</v>
      </c>
      <c r="F6" s="80" t="s">
        <v>501</v>
      </c>
    </row>
    <row r="7" spans="1:6" ht="15" customHeight="1" x14ac:dyDescent="0.2">
      <c r="A7" s="59"/>
      <c r="B7" s="60"/>
      <c r="C7" s="60"/>
      <c r="D7" s="72"/>
      <c r="E7" s="60"/>
      <c r="F7" s="60"/>
    </row>
    <row r="8" spans="1:6" ht="15" customHeight="1" x14ac:dyDescent="0.2">
      <c r="A8" s="304" t="s">
        <v>51</v>
      </c>
      <c r="B8" s="16" t="s">
        <v>219</v>
      </c>
      <c r="C8" s="61" t="s">
        <v>653</v>
      </c>
      <c r="D8" s="61" t="s">
        <v>654</v>
      </c>
      <c r="E8" s="61" t="s">
        <v>655</v>
      </c>
      <c r="F8" s="62" t="s">
        <v>656</v>
      </c>
    </row>
    <row r="9" spans="1:6" ht="15" customHeight="1" x14ac:dyDescent="0.2">
      <c r="A9" s="302"/>
      <c r="B9" s="82" t="s">
        <v>306</v>
      </c>
      <c r="C9" s="82" t="s">
        <v>653</v>
      </c>
      <c r="D9" s="82" t="s">
        <v>654</v>
      </c>
      <c r="E9" s="82" t="s">
        <v>657</v>
      </c>
      <c r="F9" s="81" t="s">
        <v>658</v>
      </c>
    </row>
    <row r="10" spans="1:6" ht="15" customHeight="1" x14ac:dyDescent="0.2">
      <c r="A10" s="301" t="s">
        <v>38</v>
      </c>
      <c r="B10" s="14" t="s">
        <v>219</v>
      </c>
      <c r="C10" s="65" t="s">
        <v>659</v>
      </c>
      <c r="D10" s="65" t="s">
        <v>660</v>
      </c>
      <c r="E10" s="65" t="s">
        <v>657</v>
      </c>
      <c r="F10" s="66" t="s">
        <v>661</v>
      </c>
    </row>
    <row r="11" spans="1:6" ht="15" customHeight="1" x14ac:dyDescent="0.2">
      <c r="A11" s="302"/>
      <c r="B11" s="82" t="s">
        <v>306</v>
      </c>
      <c r="C11" s="82" t="s">
        <v>0</v>
      </c>
      <c r="D11" s="82" t="s">
        <v>0</v>
      </c>
      <c r="E11" s="82" t="s">
        <v>0</v>
      </c>
      <c r="F11" s="81" t="s">
        <v>0</v>
      </c>
    </row>
    <row r="12" spans="1:6" ht="15" customHeight="1" x14ac:dyDescent="0.2">
      <c r="A12" s="301" t="s">
        <v>234</v>
      </c>
      <c r="B12" s="14" t="s">
        <v>219</v>
      </c>
      <c r="C12" s="65" t="s">
        <v>662</v>
      </c>
      <c r="D12" s="65" t="s">
        <v>663</v>
      </c>
      <c r="E12" s="65" t="s">
        <v>664</v>
      </c>
      <c r="F12" s="66" t="s">
        <v>665</v>
      </c>
    </row>
    <row r="13" spans="1:6" ht="15" customHeight="1" x14ac:dyDescent="0.2">
      <c r="A13" s="302"/>
      <c r="B13" s="82" t="s">
        <v>306</v>
      </c>
      <c r="C13" s="82" t="s">
        <v>666</v>
      </c>
      <c r="D13" s="82" t="s">
        <v>667</v>
      </c>
      <c r="E13" s="82" t="s">
        <v>657</v>
      </c>
      <c r="F13" s="81" t="s">
        <v>668</v>
      </c>
    </row>
    <row r="14" spans="1:6" ht="15" customHeight="1" x14ac:dyDescent="0.2">
      <c r="A14" s="301" t="s">
        <v>214</v>
      </c>
      <c r="B14" s="14" t="s">
        <v>219</v>
      </c>
      <c r="C14" s="65" t="s">
        <v>666</v>
      </c>
      <c r="D14" s="65" t="s">
        <v>669</v>
      </c>
      <c r="E14" s="65" t="s">
        <v>670</v>
      </c>
      <c r="F14" s="66" t="s">
        <v>671</v>
      </c>
    </row>
    <row r="15" spans="1:6" ht="15" customHeight="1" x14ac:dyDescent="0.2">
      <c r="A15" s="302"/>
      <c r="B15" s="82" t="s">
        <v>306</v>
      </c>
      <c r="C15" s="82" t="s">
        <v>666</v>
      </c>
      <c r="D15" s="82" t="s">
        <v>672</v>
      </c>
      <c r="E15" s="82" t="s">
        <v>657</v>
      </c>
      <c r="F15" s="81" t="s">
        <v>673</v>
      </c>
    </row>
    <row r="16" spans="1:6" ht="15" customHeight="1" x14ac:dyDescent="0.2">
      <c r="A16" s="301" t="s">
        <v>235</v>
      </c>
      <c r="B16" s="14" t="s">
        <v>219</v>
      </c>
      <c r="C16" s="65" t="s">
        <v>662</v>
      </c>
      <c r="D16" s="65" t="s">
        <v>663</v>
      </c>
      <c r="E16" s="65" t="s">
        <v>674</v>
      </c>
      <c r="F16" s="66" t="s">
        <v>675</v>
      </c>
    </row>
    <row r="17" spans="1:6" ht="15" customHeight="1" x14ac:dyDescent="0.2">
      <c r="A17" s="302"/>
      <c r="B17" s="82" t="s">
        <v>306</v>
      </c>
      <c r="C17" s="82" t="s">
        <v>666</v>
      </c>
      <c r="D17" s="82" t="s">
        <v>667</v>
      </c>
      <c r="E17" s="82" t="s">
        <v>655</v>
      </c>
      <c r="F17" s="81" t="s">
        <v>676</v>
      </c>
    </row>
    <row r="18" spans="1:6" ht="15" customHeight="1" x14ac:dyDescent="0.2">
      <c r="A18" s="301" t="s">
        <v>209</v>
      </c>
      <c r="B18" s="14" t="s">
        <v>219</v>
      </c>
      <c r="C18" s="65" t="s">
        <v>666</v>
      </c>
      <c r="D18" s="65" t="s">
        <v>677</v>
      </c>
      <c r="E18" s="65" t="s">
        <v>678</v>
      </c>
      <c r="F18" s="66" t="s">
        <v>679</v>
      </c>
    </row>
    <row r="19" spans="1:6" ht="15" customHeight="1" x14ac:dyDescent="0.2">
      <c r="A19" s="302"/>
      <c r="B19" s="82" t="s">
        <v>306</v>
      </c>
      <c r="C19" s="82" t="s">
        <v>666</v>
      </c>
      <c r="D19" s="82" t="s">
        <v>677</v>
      </c>
      <c r="E19" s="82" t="s">
        <v>680</v>
      </c>
      <c r="F19" s="81" t="s">
        <v>681</v>
      </c>
    </row>
    <row r="20" spans="1:6" ht="15" customHeight="1" x14ac:dyDescent="0.2">
      <c r="A20" s="301" t="s">
        <v>215</v>
      </c>
      <c r="B20" s="14" t="s">
        <v>219</v>
      </c>
      <c r="C20" s="65" t="s">
        <v>682</v>
      </c>
      <c r="D20" s="65" t="s">
        <v>683</v>
      </c>
      <c r="E20" s="65" t="s">
        <v>0</v>
      </c>
      <c r="F20" s="66" t="s">
        <v>684</v>
      </c>
    </row>
    <row r="21" spans="1:6" ht="15" customHeight="1" x14ac:dyDescent="0.2">
      <c r="A21" s="302"/>
      <c r="B21" s="82" t="s">
        <v>306</v>
      </c>
      <c r="C21" s="82" t="s">
        <v>0</v>
      </c>
      <c r="D21" s="82" t="s">
        <v>0</v>
      </c>
      <c r="E21" s="82" t="s">
        <v>0</v>
      </c>
      <c r="F21" s="81" t="s">
        <v>0</v>
      </c>
    </row>
    <row r="22" spans="1:6" ht="15" customHeight="1" x14ac:dyDescent="0.2">
      <c r="A22" s="301" t="s">
        <v>216</v>
      </c>
      <c r="B22" s="14" t="s">
        <v>219</v>
      </c>
      <c r="C22" s="65" t="s">
        <v>666</v>
      </c>
      <c r="D22" s="65" t="s">
        <v>685</v>
      </c>
      <c r="E22" s="65" t="s">
        <v>680</v>
      </c>
      <c r="F22" s="66" t="s">
        <v>686</v>
      </c>
    </row>
    <row r="23" spans="1:6" ht="15" customHeight="1" x14ac:dyDescent="0.2">
      <c r="A23" s="302"/>
      <c r="B23" s="82" t="s">
        <v>306</v>
      </c>
      <c r="C23" s="82" t="s">
        <v>666</v>
      </c>
      <c r="D23" s="82" t="s">
        <v>672</v>
      </c>
      <c r="E23" s="82" t="s">
        <v>655</v>
      </c>
      <c r="F23" s="81" t="s">
        <v>687</v>
      </c>
    </row>
    <row r="24" spans="1:6" ht="15" customHeight="1" x14ac:dyDescent="0.2">
      <c r="A24" s="301" t="s">
        <v>39</v>
      </c>
      <c r="B24" s="14" t="s">
        <v>219</v>
      </c>
      <c r="C24" s="65" t="s">
        <v>666</v>
      </c>
      <c r="D24" s="65" t="s">
        <v>688</v>
      </c>
      <c r="E24" s="65" t="s">
        <v>680</v>
      </c>
      <c r="F24" s="66" t="s">
        <v>689</v>
      </c>
    </row>
    <row r="25" spans="1:6" ht="15" customHeight="1" x14ac:dyDescent="0.2">
      <c r="A25" s="302"/>
      <c r="B25" s="82" t="s">
        <v>306</v>
      </c>
      <c r="C25" s="82" t="s">
        <v>666</v>
      </c>
      <c r="D25" s="82" t="s">
        <v>677</v>
      </c>
      <c r="E25" s="82" t="s">
        <v>690</v>
      </c>
      <c r="F25" s="81" t="s">
        <v>691</v>
      </c>
    </row>
    <row r="26" spans="1:6" ht="15" customHeight="1" x14ac:dyDescent="0.2">
      <c r="A26" s="301" t="s">
        <v>236</v>
      </c>
      <c r="B26" s="14" t="s">
        <v>219</v>
      </c>
      <c r="C26" s="65" t="s">
        <v>666</v>
      </c>
      <c r="D26" s="65" t="s">
        <v>692</v>
      </c>
      <c r="E26" s="65" t="s">
        <v>678</v>
      </c>
      <c r="F26" s="66" t="s">
        <v>693</v>
      </c>
    </row>
    <row r="27" spans="1:6" ht="15" customHeight="1" x14ac:dyDescent="0.2">
      <c r="A27" s="302"/>
      <c r="B27" s="82" t="s">
        <v>306</v>
      </c>
      <c r="C27" s="82" t="s">
        <v>666</v>
      </c>
      <c r="D27" s="82" t="s">
        <v>694</v>
      </c>
      <c r="E27" s="82" t="s">
        <v>678</v>
      </c>
      <c r="F27" s="81" t="s">
        <v>695</v>
      </c>
    </row>
    <row r="28" spans="1:6" ht="15" customHeight="1" x14ac:dyDescent="0.2">
      <c r="A28" s="301" t="s">
        <v>210</v>
      </c>
      <c r="B28" s="14" t="s">
        <v>219</v>
      </c>
      <c r="C28" s="65" t="s">
        <v>666</v>
      </c>
      <c r="D28" s="65" t="s">
        <v>667</v>
      </c>
      <c r="E28" s="65" t="s">
        <v>680</v>
      </c>
      <c r="F28" s="66" t="s">
        <v>696</v>
      </c>
    </row>
    <row r="29" spans="1:6" ht="15" customHeight="1" x14ac:dyDescent="0.2">
      <c r="A29" s="302"/>
      <c r="B29" s="82" t="s">
        <v>306</v>
      </c>
      <c r="C29" s="82" t="s">
        <v>666</v>
      </c>
      <c r="D29" s="82" t="s">
        <v>667</v>
      </c>
      <c r="E29" s="82" t="s">
        <v>655</v>
      </c>
      <c r="F29" s="81" t="s">
        <v>676</v>
      </c>
    </row>
    <row r="30" spans="1:6" ht="15" customHeight="1" x14ac:dyDescent="0.2">
      <c r="A30" s="301" t="s">
        <v>40</v>
      </c>
      <c r="B30" s="14" t="s">
        <v>219</v>
      </c>
      <c r="C30" s="65" t="s">
        <v>666</v>
      </c>
      <c r="D30" s="65" t="s">
        <v>667</v>
      </c>
      <c r="E30" s="65" t="s">
        <v>680</v>
      </c>
      <c r="F30" s="66" t="s">
        <v>696</v>
      </c>
    </row>
    <row r="31" spans="1:6" ht="15" customHeight="1" x14ac:dyDescent="0.2">
      <c r="A31" s="302"/>
      <c r="B31" s="82" t="s">
        <v>306</v>
      </c>
      <c r="C31" s="82" t="s">
        <v>666</v>
      </c>
      <c r="D31" s="82" t="s">
        <v>667</v>
      </c>
      <c r="E31" s="82" t="s">
        <v>655</v>
      </c>
      <c r="F31" s="81" t="s">
        <v>676</v>
      </c>
    </row>
    <row r="32" spans="1:6" ht="15" customHeight="1" x14ac:dyDescent="0.2">
      <c r="A32" s="301" t="s">
        <v>211</v>
      </c>
      <c r="B32" s="14" t="s">
        <v>219</v>
      </c>
      <c r="C32" s="65" t="s">
        <v>697</v>
      </c>
      <c r="D32" s="65" t="s">
        <v>688</v>
      </c>
      <c r="E32" s="65" t="s">
        <v>680</v>
      </c>
      <c r="F32" s="66" t="s">
        <v>698</v>
      </c>
    </row>
    <row r="33" spans="1:6" ht="15" customHeight="1" x14ac:dyDescent="0.2">
      <c r="A33" s="302"/>
      <c r="B33" s="82" t="s">
        <v>306</v>
      </c>
      <c r="C33" s="82" t="s">
        <v>699</v>
      </c>
      <c r="D33" s="82" t="s">
        <v>677</v>
      </c>
      <c r="E33" s="82" t="s">
        <v>690</v>
      </c>
      <c r="F33" s="81" t="s">
        <v>700</v>
      </c>
    </row>
    <row r="34" spans="1:6" ht="15" customHeight="1" x14ac:dyDescent="0.2">
      <c r="A34" s="301" t="s">
        <v>212</v>
      </c>
      <c r="B34" s="14" t="s">
        <v>219</v>
      </c>
      <c r="C34" s="65" t="s">
        <v>666</v>
      </c>
      <c r="D34" s="65" t="s">
        <v>701</v>
      </c>
      <c r="E34" s="65" t="s">
        <v>657</v>
      </c>
      <c r="F34" s="66" t="s">
        <v>702</v>
      </c>
    </row>
    <row r="35" spans="1:6" ht="15" customHeight="1" x14ac:dyDescent="0.2">
      <c r="A35" s="302"/>
      <c r="B35" s="82" t="s">
        <v>306</v>
      </c>
      <c r="C35" s="82" t="s">
        <v>666</v>
      </c>
      <c r="D35" s="82" t="s">
        <v>667</v>
      </c>
      <c r="E35" s="82" t="s">
        <v>655</v>
      </c>
      <c r="F35" s="81" t="s">
        <v>676</v>
      </c>
    </row>
    <row r="36" spans="1:6" ht="15" customHeight="1" x14ac:dyDescent="0.2">
      <c r="A36" s="301" t="s">
        <v>41</v>
      </c>
      <c r="B36" s="65" t="s">
        <v>219</v>
      </c>
      <c r="C36" s="65" t="s">
        <v>703</v>
      </c>
      <c r="D36" s="65" t="s">
        <v>704</v>
      </c>
      <c r="E36" s="65" t="s">
        <v>705</v>
      </c>
      <c r="F36" s="66" t="s">
        <v>706</v>
      </c>
    </row>
    <row r="37" spans="1:6" ht="15" customHeight="1" x14ac:dyDescent="0.2">
      <c r="A37" s="302"/>
      <c r="B37" s="82" t="s">
        <v>306</v>
      </c>
      <c r="C37" s="82" t="s">
        <v>0</v>
      </c>
      <c r="D37" s="82" t="s">
        <v>0</v>
      </c>
      <c r="E37" s="82" t="s">
        <v>0</v>
      </c>
      <c r="F37" s="81" t="s">
        <v>0</v>
      </c>
    </row>
    <row r="38" spans="1:6" ht="15" customHeight="1" x14ac:dyDescent="0.2">
      <c r="A38" s="300" t="s">
        <v>501</v>
      </c>
      <c r="B38" s="66" t="s">
        <v>219</v>
      </c>
      <c r="C38" s="66" t="s">
        <v>649</v>
      </c>
      <c r="D38" s="66" t="s">
        <v>707</v>
      </c>
      <c r="E38" s="66" t="s">
        <v>708</v>
      </c>
      <c r="F38" s="66" t="s">
        <v>650</v>
      </c>
    </row>
    <row r="39" spans="1:6" ht="15" customHeight="1" thickBot="1" x14ac:dyDescent="0.25">
      <c r="A39" s="290"/>
      <c r="B39" s="83" t="s">
        <v>306</v>
      </c>
      <c r="C39" s="83" t="s">
        <v>651</v>
      </c>
      <c r="D39" s="83" t="s">
        <v>709</v>
      </c>
      <c r="E39" s="83" t="s">
        <v>710</v>
      </c>
      <c r="F39" s="83" t="s">
        <v>652</v>
      </c>
    </row>
    <row r="40" spans="1:6" ht="15" customHeight="1" x14ac:dyDescent="0.2">
      <c r="A40" s="303"/>
      <c r="B40" s="303"/>
      <c r="C40" s="303"/>
      <c r="D40" s="303"/>
      <c r="E40" s="303"/>
      <c r="F40" s="303"/>
    </row>
  </sheetData>
  <mergeCells count="17">
    <mergeCell ref="A18:A19"/>
    <mergeCell ref="A8:A9"/>
    <mergeCell ref="A10:A11"/>
    <mergeCell ref="A12:A13"/>
    <mergeCell ref="A14:A15"/>
    <mergeCell ref="A16:A17"/>
    <mergeCell ref="A40:F40"/>
    <mergeCell ref="A30:A31"/>
    <mergeCell ref="A32:A33"/>
    <mergeCell ref="A34:A35"/>
    <mergeCell ref="A36:A37"/>
    <mergeCell ref="A38:A39"/>
    <mergeCell ref="A20:A21"/>
    <mergeCell ref="A22:A23"/>
    <mergeCell ref="A24:A25"/>
    <mergeCell ref="A26:A27"/>
    <mergeCell ref="A28:A29"/>
  </mergeCells>
  <pageMargins left="0.75" right="0.75" top="1" bottom="1" header="0.5" footer="0.5"/>
  <pageSetup paperSize="9"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tt40">
    <tabColor rgb="FFCCFFCC"/>
  </sheetPr>
  <dimension ref="A1:C16"/>
  <sheetViews>
    <sheetView showGridLines="0" zoomScaleNormal="100" workbookViewId="0">
      <selection activeCell="A3" sqref="A3"/>
    </sheetView>
  </sheetViews>
  <sheetFormatPr baseColWidth="10" defaultColWidth="10.6640625" defaultRowHeight="15" customHeight="1" x14ac:dyDescent="0.2"/>
  <cols>
    <col min="1" max="1" width="19.83203125" style="35" customWidth="1"/>
    <col min="2" max="2" width="26.83203125" style="35" customWidth="1"/>
    <col min="3" max="3" width="65" style="26" customWidth="1"/>
    <col min="4" max="200" width="14" style="35" customWidth="1"/>
    <col min="201" max="16384" width="10.6640625" style="35"/>
  </cols>
  <sheetData>
    <row r="1" spans="1:3" ht="15" customHeight="1" x14ac:dyDescent="0.2">
      <c r="A1" s="3" t="str">
        <f>HYPERLINK("#'Index'!A1","Back to index")</f>
        <v>Back to index</v>
      </c>
    </row>
    <row r="2" spans="1:3" ht="15" customHeight="1" x14ac:dyDescent="0.2">
      <c r="A2" s="40"/>
      <c r="B2" s="40"/>
      <c r="C2" s="84"/>
    </row>
    <row r="3" spans="1:3" ht="45" customHeight="1" x14ac:dyDescent="0.25">
      <c r="A3" s="245" t="s">
        <v>743</v>
      </c>
      <c r="B3" s="7"/>
    </row>
    <row r="4" spans="1:3" ht="21" customHeight="1" x14ac:dyDescent="0.2">
      <c r="A4" s="239" t="s">
        <v>711</v>
      </c>
      <c r="B4" s="5"/>
      <c r="C4" s="54"/>
    </row>
    <row r="5" spans="1:3" ht="16" x14ac:dyDescent="0.2">
      <c r="A5" s="85"/>
      <c r="B5" s="85"/>
    </row>
    <row r="6" spans="1:3" s="28" customFormat="1" ht="17" thickBot="1" x14ac:dyDescent="0.25">
      <c r="A6" s="305"/>
      <c r="B6" s="305"/>
      <c r="C6" s="30"/>
    </row>
    <row r="7" spans="1:3" s="28" customFormat="1" ht="34" x14ac:dyDescent="0.2">
      <c r="A7" s="86" t="s">
        <v>712</v>
      </c>
      <c r="B7" s="86" t="s">
        <v>713</v>
      </c>
      <c r="C7" s="87" t="s">
        <v>718</v>
      </c>
    </row>
    <row r="8" spans="1:3" s="28" customFormat="1" ht="68" x14ac:dyDescent="0.2">
      <c r="A8" s="229"/>
      <c r="B8" s="88" t="s">
        <v>714</v>
      </c>
      <c r="C8" s="89" t="s">
        <v>717</v>
      </c>
    </row>
    <row r="9" spans="1:3" s="28" customFormat="1" ht="51" x14ac:dyDescent="0.2">
      <c r="A9" s="230"/>
      <c r="B9" s="88" t="s">
        <v>715</v>
      </c>
      <c r="C9" s="89" t="s">
        <v>719</v>
      </c>
    </row>
    <row r="10" spans="1:3" s="28" customFormat="1" ht="153" x14ac:dyDescent="0.2">
      <c r="A10" s="228" t="s">
        <v>716</v>
      </c>
      <c r="B10" s="88" t="s">
        <v>515</v>
      </c>
      <c r="C10" s="89" t="s">
        <v>720</v>
      </c>
    </row>
    <row r="11" spans="1:3" s="28" customFormat="1" ht="68" x14ac:dyDescent="0.2">
      <c r="A11" s="242"/>
      <c r="B11" s="90" t="s">
        <v>514</v>
      </c>
      <c r="C11" s="91" t="s">
        <v>721</v>
      </c>
    </row>
    <row r="12" spans="1:3" s="28" customFormat="1" ht="102" x14ac:dyDescent="0.2">
      <c r="A12" s="230"/>
      <c r="B12" s="232"/>
      <c r="C12" s="92" t="s">
        <v>722</v>
      </c>
    </row>
    <row r="13" spans="1:3" s="28" customFormat="1" ht="68" x14ac:dyDescent="0.2">
      <c r="A13" s="309" t="s">
        <v>723</v>
      </c>
      <c r="B13" s="309"/>
      <c r="C13" s="89" t="s">
        <v>724</v>
      </c>
    </row>
    <row r="14" spans="1:3" s="28" customFormat="1" ht="103" thickBot="1" x14ac:dyDescent="0.25">
      <c r="A14" s="306" t="s">
        <v>725</v>
      </c>
      <c r="B14" s="307"/>
      <c r="C14" s="93" t="s">
        <v>1582</v>
      </c>
    </row>
    <row r="15" spans="1:3" ht="16" x14ac:dyDescent="0.2">
      <c r="A15" s="308"/>
      <c r="B15" s="308"/>
      <c r="C15" s="308"/>
    </row>
    <row r="16" spans="1:3" ht="16" x14ac:dyDescent="0.2"/>
  </sheetData>
  <mergeCells count="4">
    <mergeCell ref="A6:B6"/>
    <mergeCell ref="A14:B14"/>
    <mergeCell ref="A15:C15"/>
    <mergeCell ref="A13:B13"/>
  </mergeCells>
  <pageMargins left="0.75" right="0.75" top="1" bottom="1" header="0.5" footer="0.5"/>
  <pageSetup paperSize="9"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tt71">
    <tabColor rgb="FFCCFFCC"/>
  </sheetPr>
  <dimension ref="A1:D17"/>
  <sheetViews>
    <sheetView showGridLines="0" zoomScaleNormal="100" workbookViewId="0">
      <selection activeCell="A3" sqref="A3"/>
    </sheetView>
  </sheetViews>
  <sheetFormatPr baseColWidth="10" defaultColWidth="10.6640625" defaultRowHeight="15" customHeight="1" x14ac:dyDescent="0.2"/>
  <cols>
    <col min="1" max="1" width="21.6640625" style="35" customWidth="1"/>
    <col min="2" max="2" width="24.1640625" style="35" customWidth="1"/>
    <col min="3" max="4" width="11.1640625" style="26" customWidth="1"/>
    <col min="5" max="201" width="14" style="35" customWidth="1"/>
    <col min="202" max="16384" width="10.6640625" style="35"/>
  </cols>
  <sheetData>
    <row r="1" spans="1:4" ht="15" customHeight="1" x14ac:dyDescent="0.2">
      <c r="A1" s="3" t="str">
        <f>HYPERLINK("#'Index'!A1","Back to index")</f>
        <v>Back to index</v>
      </c>
    </row>
    <row r="2" spans="1:4" ht="15" customHeight="1" x14ac:dyDescent="0.2">
      <c r="A2" s="43"/>
      <c r="B2" s="43"/>
      <c r="C2" s="102"/>
    </row>
    <row r="3" spans="1:4" ht="45" customHeight="1" x14ac:dyDescent="0.25">
      <c r="A3" s="245" t="s">
        <v>743</v>
      </c>
      <c r="B3" s="7"/>
      <c r="C3" s="94"/>
    </row>
    <row r="4" spans="1:4" ht="21" customHeight="1" x14ac:dyDescent="0.2">
      <c r="A4" s="44" t="s">
        <v>726</v>
      </c>
      <c r="B4" s="73"/>
      <c r="C4" s="103"/>
      <c r="D4" s="74"/>
    </row>
    <row r="5" spans="1:4" ht="16" x14ac:dyDescent="0.2">
      <c r="A5" s="85"/>
      <c r="B5" s="85"/>
      <c r="C5" s="95"/>
    </row>
    <row r="6" spans="1:4" s="28" customFormat="1" ht="103" thickBot="1" x14ac:dyDescent="0.25">
      <c r="A6" s="305"/>
      <c r="B6" s="305"/>
      <c r="C6" s="24" t="s">
        <v>741</v>
      </c>
      <c r="D6" s="24" t="s">
        <v>740</v>
      </c>
    </row>
    <row r="7" spans="1:4" s="28" customFormat="1" ht="16" x14ac:dyDescent="0.2">
      <c r="A7" s="59"/>
      <c r="B7" s="59"/>
      <c r="C7" s="60"/>
      <c r="D7" s="96"/>
    </row>
    <row r="8" spans="1:4" s="28" customFormat="1" ht="35" customHeight="1" x14ac:dyDescent="0.2">
      <c r="A8" s="310" t="s">
        <v>727</v>
      </c>
      <c r="B8" s="240" t="s">
        <v>733</v>
      </c>
      <c r="C8" s="97" t="s">
        <v>76</v>
      </c>
      <c r="D8" s="97" t="s">
        <v>76</v>
      </c>
    </row>
    <row r="9" spans="1:4" s="28" customFormat="1" ht="35" customHeight="1" x14ac:dyDescent="0.2">
      <c r="A9" s="284"/>
      <c r="B9" s="13" t="s">
        <v>734</v>
      </c>
      <c r="C9" s="98" t="s">
        <v>76</v>
      </c>
      <c r="D9" s="98" t="s">
        <v>76</v>
      </c>
    </row>
    <row r="10" spans="1:4" s="28" customFormat="1" ht="35" customHeight="1" x14ac:dyDescent="0.2">
      <c r="A10" s="285"/>
      <c r="B10" s="13" t="s">
        <v>735</v>
      </c>
      <c r="C10" s="98" t="s">
        <v>76</v>
      </c>
      <c r="D10" s="98" t="s">
        <v>76</v>
      </c>
    </row>
    <row r="11" spans="1:4" s="28" customFormat="1" ht="35" customHeight="1" x14ac:dyDescent="0.2">
      <c r="A11" s="283" t="s">
        <v>729</v>
      </c>
      <c r="B11" s="13" t="s">
        <v>736</v>
      </c>
      <c r="C11" s="98" t="s">
        <v>76</v>
      </c>
      <c r="D11" s="98" t="s">
        <v>76</v>
      </c>
    </row>
    <row r="12" spans="1:4" s="28" customFormat="1" ht="35" customHeight="1" x14ac:dyDescent="0.2">
      <c r="A12" s="311"/>
      <c r="B12" s="13" t="s">
        <v>737</v>
      </c>
      <c r="C12" s="98" t="s">
        <v>76</v>
      </c>
      <c r="D12" s="98" t="s">
        <v>76</v>
      </c>
    </row>
    <row r="13" spans="1:4" s="28" customFormat="1" ht="35" customHeight="1" x14ac:dyDescent="0.2">
      <c r="A13" s="285"/>
      <c r="B13" s="13" t="s">
        <v>738</v>
      </c>
      <c r="C13" s="98" t="s">
        <v>76</v>
      </c>
      <c r="D13" s="98" t="s">
        <v>76</v>
      </c>
    </row>
    <row r="14" spans="1:4" s="28" customFormat="1" ht="35" customHeight="1" x14ac:dyDescent="0.2">
      <c r="A14" s="243" t="s">
        <v>730</v>
      </c>
      <c r="B14" s="13" t="s">
        <v>739</v>
      </c>
      <c r="C14" s="98"/>
      <c r="D14" s="98" t="s">
        <v>76</v>
      </c>
    </row>
    <row r="15" spans="1:4" s="28" customFormat="1" ht="34" customHeight="1" x14ac:dyDescent="0.2">
      <c r="A15" s="243" t="s">
        <v>731</v>
      </c>
      <c r="B15" s="13" t="s">
        <v>1583</v>
      </c>
      <c r="C15" s="98" t="s">
        <v>76</v>
      </c>
      <c r="D15" s="98" t="s">
        <v>76</v>
      </c>
    </row>
    <row r="16" spans="1:4" s="28" customFormat="1" ht="35" customHeight="1" thickBot="1" x14ac:dyDescent="0.25">
      <c r="A16" s="279" t="s">
        <v>732</v>
      </c>
      <c r="B16" s="244" t="s">
        <v>732</v>
      </c>
      <c r="C16" s="100" t="s">
        <v>76</v>
      </c>
      <c r="D16" s="100" t="s">
        <v>76</v>
      </c>
    </row>
    <row r="17" spans="1:4" ht="15" customHeight="1" x14ac:dyDescent="0.2">
      <c r="A17" s="308"/>
      <c r="B17" s="308"/>
      <c r="C17" s="308"/>
      <c r="D17" s="308"/>
    </row>
  </sheetData>
  <mergeCells count="4">
    <mergeCell ref="A6:B6"/>
    <mergeCell ref="A8:A10"/>
    <mergeCell ref="A11:A13"/>
    <mergeCell ref="A17:D17"/>
  </mergeCells>
  <pageMargins left="0.75" right="0.75" top="1" bottom="1" header="0.5" footer="0.5"/>
  <pageSetup paperSize="9"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tt63">
    <tabColor rgb="FFCCFFCC"/>
  </sheetPr>
  <dimension ref="A1:J15"/>
  <sheetViews>
    <sheetView showGridLines="0" workbookViewId="0">
      <selection activeCell="A3" sqref="A3"/>
    </sheetView>
  </sheetViews>
  <sheetFormatPr baseColWidth="10" defaultColWidth="10.6640625" defaultRowHeight="15" customHeight="1" x14ac:dyDescent="0.2"/>
  <cols>
    <col min="1" max="1" width="45.5" style="35" customWidth="1"/>
    <col min="2" max="4" width="14" style="26" customWidth="1"/>
    <col min="5" max="206" width="14" style="35" customWidth="1"/>
    <col min="207" max="16384" width="10.6640625" style="35"/>
  </cols>
  <sheetData>
    <row r="1" spans="1:10" ht="15" customHeight="1" x14ac:dyDescent="0.2">
      <c r="A1" s="3" t="str">
        <f>HYPERLINK("#'Index'!A1","Back to index")</f>
        <v>Back to index</v>
      </c>
    </row>
    <row r="2" spans="1:10" ht="15" customHeight="1" x14ac:dyDescent="0.2">
      <c r="A2" s="43"/>
    </row>
    <row r="3" spans="1:10" ht="45" customHeight="1" x14ac:dyDescent="0.25">
      <c r="A3" s="245" t="s">
        <v>743</v>
      </c>
      <c r="E3" s="26"/>
      <c r="F3" s="26"/>
    </row>
    <row r="4" spans="1:10" ht="21" customHeight="1" x14ac:dyDescent="0.2">
      <c r="A4" s="44" t="s">
        <v>742</v>
      </c>
      <c r="B4" s="74"/>
      <c r="C4" s="75"/>
      <c r="D4" s="75"/>
      <c r="E4" s="75"/>
      <c r="F4" s="26"/>
    </row>
    <row r="5" spans="1:10" ht="21" customHeight="1" x14ac:dyDescent="0.2">
      <c r="A5" s="27"/>
      <c r="E5" s="26"/>
      <c r="F5" s="26"/>
    </row>
    <row r="6" spans="1:10" s="28" customFormat="1" ht="17" customHeight="1" thickBot="1" x14ac:dyDescent="0.25">
      <c r="A6" s="29"/>
      <c r="B6" s="314" t="s">
        <v>744</v>
      </c>
      <c r="C6" s="305"/>
      <c r="D6" s="305"/>
      <c r="E6" s="312" t="s">
        <v>745</v>
      </c>
      <c r="F6" s="313"/>
      <c r="G6" s="313"/>
      <c r="H6" s="314" t="s">
        <v>746</v>
      </c>
      <c r="I6" s="305"/>
      <c r="J6" s="305"/>
    </row>
    <row r="7" spans="1:10" s="28" customFormat="1" ht="40" customHeight="1" thickBot="1" x14ac:dyDescent="0.25">
      <c r="A7" s="29"/>
      <c r="B7" s="104" t="s">
        <v>306</v>
      </c>
      <c r="C7" s="30" t="s">
        <v>219</v>
      </c>
      <c r="D7" s="30" t="s">
        <v>164</v>
      </c>
      <c r="E7" s="104" t="s">
        <v>306</v>
      </c>
      <c r="F7" s="30" t="s">
        <v>219</v>
      </c>
      <c r="G7" s="30" t="s">
        <v>164</v>
      </c>
      <c r="H7" s="104" t="s">
        <v>306</v>
      </c>
      <c r="I7" s="30" t="s">
        <v>219</v>
      </c>
      <c r="J7" s="30" t="s">
        <v>164</v>
      </c>
    </row>
    <row r="8" spans="1:10" s="28" customFormat="1" ht="24" customHeight="1" x14ac:dyDescent="0.2">
      <c r="A8" s="246" t="s">
        <v>747</v>
      </c>
      <c r="B8" s="107" t="s">
        <v>752</v>
      </c>
      <c r="C8" s="108" t="s">
        <v>753</v>
      </c>
      <c r="D8" s="108" t="s">
        <v>754</v>
      </c>
      <c r="E8" s="107" t="s">
        <v>755</v>
      </c>
      <c r="F8" s="108" t="s">
        <v>756</v>
      </c>
      <c r="G8" s="108" t="s">
        <v>756</v>
      </c>
      <c r="H8" s="107" t="s">
        <v>757</v>
      </c>
      <c r="I8" s="108" t="s">
        <v>758</v>
      </c>
      <c r="J8" s="108" t="s">
        <v>758</v>
      </c>
    </row>
    <row r="9" spans="1:10" s="28" customFormat="1" ht="24" customHeight="1" x14ac:dyDescent="0.2">
      <c r="A9" s="247" t="s">
        <v>748</v>
      </c>
      <c r="B9" s="82" t="s">
        <v>759</v>
      </c>
      <c r="C9" s="65" t="s">
        <v>760</v>
      </c>
      <c r="D9" s="65" t="s">
        <v>761</v>
      </c>
      <c r="E9" s="82" t="s">
        <v>762</v>
      </c>
      <c r="F9" s="65" t="s">
        <v>763</v>
      </c>
      <c r="G9" s="65" t="s">
        <v>763</v>
      </c>
      <c r="H9" s="82" t="s">
        <v>764</v>
      </c>
      <c r="I9" s="65" t="s">
        <v>765</v>
      </c>
      <c r="J9" s="65" t="s">
        <v>765</v>
      </c>
    </row>
    <row r="10" spans="1:10" s="28" customFormat="1" ht="24" customHeight="1" x14ac:dyDescent="0.2">
      <c r="A10" s="247" t="s">
        <v>750</v>
      </c>
      <c r="B10" s="82" t="s">
        <v>766</v>
      </c>
      <c r="C10" s="65" t="s">
        <v>767</v>
      </c>
      <c r="D10" s="65" t="s">
        <v>768</v>
      </c>
      <c r="E10" s="82" t="s">
        <v>769</v>
      </c>
      <c r="F10" s="65" t="s">
        <v>770</v>
      </c>
      <c r="G10" s="65" t="s">
        <v>770</v>
      </c>
      <c r="H10" s="82" t="s">
        <v>771</v>
      </c>
      <c r="I10" s="65" t="s">
        <v>772</v>
      </c>
      <c r="J10" s="65" t="s">
        <v>772</v>
      </c>
    </row>
    <row r="11" spans="1:10" ht="23" customHeight="1" thickBot="1" x14ac:dyDescent="0.25">
      <c r="A11" s="248" t="s">
        <v>749</v>
      </c>
      <c r="B11" s="109" t="s">
        <v>307</v>
      </c>
      <c r="C11" s="106" t="s">
        <v>218</v>
      </c>
      <c r="D11" s="106" t="s">
        <v>77</v>
      </c>
      <c r="E11" s="109" t="s">
        <v>756</v>
      </c>
      <c r="F11" s="106" t="s">
        <v>755</v>
      </c>
      <c r="G11" s="106" t="s">
        <v>773</v>
      </c>
      <c r="H11" s="109" t="s">
        <v>758</v>
      </c>
      <c r="I11" s="106" t="s">
        <v>757</v>
      </c>
      <c r="J11" s="106" t="s">
        <v>774</v>
      </c>
    </row>
    <row r="12" spans="1:10" ht="32" customHeight="1" x14ac:dyDescent="0.2">
      <c r="A12" s="293" t="s">
        <v>751</v>
      </c>
      <c r="B12" s="294"/>
      <c r="C12" s="294"/>
      <c r="D12" s="294"/>
      <c r="E12" s="294"/>
      <c r="F12" s="294"/>
      <c r="G12" s="294"/>
    </row>
    <row r="15" spans="1:10" ht="15" customHeight="1" x14ac:dyDescent="0.2">
      <c r="A15" s="249"/>
    </row>
  </sheetData>
  <mergeCells count="4">
    <mergeCell ref="E6:G6"/>
    <mergeCell ref="H6:J6"/>
    <mergeCell ref="A12:G12"/>
    <mergeCell ref="B6:D6"/>
  </mergeCells>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47</vt:i4>
      </vt:variant>
    </vt:vector>
  </HeadingPairs>
  <TitlesOfParts>
    <vt:vector size="47" baseType="lpstr">
      <vt:lpstr>Index</vt:lpstr>
      <vt:lpstr>Tab01</vt:lpstr>
      <vt:lpstr>Tab02</vt:lpstr>
      <vt:lpstr>Tab03</vt:lpstr>
      <vt:lpstr>Tab04</vt:lpstr>
      <vt:lpstr>Tab05</vt:lpstr>
      <vt:lpstr>Tab06</vt:lpstr>
      <vt:lpstr>Tab07</vt:lpstr>
      <vt:lpstr>Tab08</vt:lpstr>
      <vt:lpstr>Tab09</vt:lpstr>
      <vt:lpstr>Tab10</vt:lpstr>
      <vt:lpstr>Tab11</vt:lpstr>
      <vt:lpstr>Tab12</vt:lpstr>
      <vt:lpstr>Tab13</vt:lpstr>
      <vt:lpstr>Tab14</vt:lpstr>
      <vt:lpstr>Tab15</vt:lpstr>
      <vt:lpstr>Tab16</vt:lpstr>
      <vt:lpstr>Tab17</vt:lpstr>
      <vt:lpstr>Tab18</vt:lpstr>
      <vt:lpstr>Tab19</vt:lpstr>
      <vt:lpstr>Tab20</vt:lpstr>
      <vt:lpstr>Tab21</vt:lpstr>
      <vt:lpstr>Tab22</vt:lpstr>
      <vt:lpstr>Tab23</vt:lpstr>
      <vt:lpstr>Tab24</vt:lpstr>
      <vt:lpstr>Tab25</vt:lpstr>
      <vt:lpstr>Tab26</vt:lpstr>
      <vt:lpstr>Tab27</vt:lpstr>
      <vt:lpstr>Tab28</vt:lpstr>
      <vt:lpstr>Tab29</vt:lpstr>
      <vt:lpstr>Tab30</vt:lpstr>
      <vt:lpstr>Tab31</vt:lpstr>
      <vt:lpstr>Tab32</vt:lpstr>
      <vt:lpstr>Tab33</vt:lpstr>
      <vt:lpstr>Tab34</vt:lpstr>
      <vt:lpstr>Tab35</vt:lpstr>
      <vt:lpstr>Tab36</vt:lpstr>
      <vt:lpstr>Tab37</vt:lpstr>
      <vt:lpstr>Tab38</vt:lpstr>
      <vt:lpstr>Tab39</vt:lpstr>
      <vt:lpstr>Tab40</vt:lpstr>
      <vt:lpstr>Tab41</vt:lpstr>
      <vt:lpstr>Tab42</vt:lpstr>
      <vt:lpstr>Tab43</vt:lpstr>
      <vt:lpstr>Tab44</vt:lpstr>
      <vt:lpstr>Tab45</vt:lpstr>
      <vt:lpstr>Tab46</vt:lpstr>
    </vt:vector>
  </TitlesOfParts>
  <Company>Kirchhoff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Alwin</dc:creator>
  <cp:lastModifiedBy>Kirchhoff_FOP</cp:lastModifiedBy>
  <cp:lastPrinted>2020-12-08T12:02:33Z</cp:lastPrinted>
  <dcterms:created xsi:type="dcterms:W3CDTF">2011-03-22T22:45:45Z</dcterms:created>
  <dcterms:modified xsi:type="dcterms:W3CDTF">2020-12-08T17:23:27Z</dcterms:modified>
</cp:coreProperties>
</file>